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60799926fe45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ide" sheetId="1" r:id="R53fbb2dcbd414e4a"/>
    <x:sheet xmlns:r="http://schemas.openxmlformats.org/officeDocument/2006/relationships" name="Scénarios" sheetId="2" r:id="Rd1807baeafba4d46"/>
    <x:sheet xmlns:r="http://schemas.openxmlformats.org/officeDocument/2006/relationships" name="Projection" sheetId="3" r:id="R90c1cc146cf340e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.0"/>
    <x:numFmt numFmtId="201" formatCode="0%"/>
    <x:numFmt numFmtId="202" formatCode="#,##0"/>
    <x:numFmt numFmtId="203" formatCode="0.0%"/>
  </x:numFmts>
  <x:fonts count="6">
    <x:font>
      <x:sz val="11"/>
      <x:name val="Carlito"/>
    </x:font>
    <x:font>
      <x:sz val="11"/>
      <x:color rgb="FF182523"/>
      <x:name val="Arial"/>
    </x:font>
    <x:font>
      <x:b/>
      <x:sz val="18"/>
      <x:color rgb="FF183F35"/>
      <x:name val="Arial"/>
    </x:font>
    <x:font>
      <x:b/>
      <x:sz val="11"/>
      <x:color rgb="FFFFFFFF"/>
      <x:name val="Arial"/>
    </x:font>
    <x:font>
      <x:b/>
      <x:sz val="11"/>
      <x:color rgb="FF182523"/>
      <x:name val="Arial"/>
    </x:font>
    <x:font>
      <x:sz val="11"/>
      <x:color rgb="FF7D3815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83F35"/>
      </x:patternFill>
    </x:fill>
    <x:fill>
      <x:patternFill patternType="solid">
        <x:fgColor rgb="FFF6F5F0"/>
      </x:patternFill>
    </x:fill>
    <x:fill>
      <x:patternFill patternType="solid">
        <x:fgColor rgb="FFFFF0DF"/>
      </x:patternFill>
    </x:fill>
  </x:fills>
  <x:borders count="1">
    <x:border/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wrapText="1"/>
    </x:xf>
    <x:xf numFmtId="0" fontId="5" fillId="4" borderId="0" xfId="0" applyNumberFormat="1" applyFont="1" applyFill="1" applyBorder="1" applyAlignment="1">
      <x:alignment wrapText="1"/>
    </x:xf>
    <x:xf numFmtId="200" fontId="5" fillId="4" borderId="0" xfId="0" applyNumberFormat="1" applyFont="1" applyFill="1" applyBorder="1" applyAlignment="1">
      <x:alignment wrapText="1"/>
    </x:xf>
    <x:xf numFmtId="201" fontId="5" fillId="4" borderId="0" xfId="0" applyNumberFormat="1" applyFont="1" applyFill="1" applyBorder="1" applyAlignment="1">
      <x:alignment wrapText="1"/>
    </x:xf>
    <x:xf numFmtId="202" fontId="5" fillId="4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 applyAlignment="1">
      <x:alignment wrapText="1"/>
    </x:xf>
    <x:xf numFmtId="200" fontId="4" fillId="0" borderId="0" xfId="0" applyNumberFormat="1" applyFont="1" applyFill="1" applyBorder="1" applyAlignment="1">
      <x:alignment wrapText="1"/>
    </x:xf>
    <x:xf numFmtId="202" fontId="1" fillId="0" borderId="0" xfId="0" applyNumberFormat="1" applyFont="1" applyFill="1" applyBorder="1"/>
    <x:xf numFmtId="201" fontId="1" fillId="0" borderId="0" xfId="0" applyNumberFormat="1" applyFont="1" applyFill="1" applyBorder="1"/>
    <x:xf numFmtId="202" fontId="4" fillId="0" borderId="0" xfId="0" applyNumberFormat="1" applyFont="1" applyFill="1" applyBorder="1"/>
  </x:cellXfs>
  <x:cellStyles count="1">
    <x:cellStyle name="Normal" xfId="0"/>
  </x:cellStyles>
  <x:dxfs count="5">
    <x:dxf>
      <x:font>
        <x:color rgb="FFA42818"/>
      </x:font>
      <x:fill>
        <x:patternFill patternType="solid">
          <x:bgColor rgb="FFFDE8E2"/>
        </x:patternFill>
      </x:fill>
    </x:dxf>
    <x:dxf>
      <x:font>
        <x:color rgb="FFA42818"/>
      </x:font>
      <x:fill>
        <x:patternFill patternType="solid">
          <x:bgColor rgb="FFFDE8E2"/>
        </x:patternFill>
      </x:fill>
    </x:dxf>
    <x:dxf>
      <x:font>
        <x:color rgb="FF183F35"/>
      </x:font>
      <x:fill>
        <x:patternFill patternType="solid">
          <x:bgColor rgb="FFDDEEE4"/>
        </x:patternFill>
      </x:fill>
    </x:dxf>
    <x:dxf>
      <x:font>
        <x:color rgb="FF183F35"/>
      </x:font>
      <x:fill>
        <x:patternFill patternType="solid">
          <x:bgColor rgb="FFDDEEE4"/>
        </x:patternFill>
      </x:fill>
    </x:dxf>
    <x:dxf>
      <x:font>
        <x:color rgb="FF183F35"/>
      </x:font>
      <x:fill>
        <x:patternFill patternType="solid">
          <x:bgColor rgb="FFDDEEE4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8cb9ef1c894f83" /><Relationship Type="http://schemas.openxmlformats.org/officeDocument/2006/relationships/theme" Target="/xl/theme/theme1.xml" Id="R9a8a11e3e2394874" /><Relationship Type="http://schemas.openxmlformats.org/officeDocument/2006/relationships/sharedStrings" Target="/xl/sharedStrings.xml" Id="R9123c085485a4d0b" /><Relationship Type="http://schemas.openxmlformats.org/officeDocument/2006/relationships/worksheet" Target="/xl/worksheets/sheet1.xml" Id="R53fbb2dcbd414e4a" /><Relationship Type="http://schemas.openxmlformats.org/officeDocument/2006/relationships/worksheet" Target="/xl/worksheets/sheet2.xml" Id="Rd1807baeafba4d46" /><Relationship Type="http://schemas.openxmlformats.org/officeDocument/2006/relationships/worksheet" Target="/xl/worksheets/sheet3.xml" Id="R90c1cc146cf340e5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567bb4866b6b4f96" /></Relationships>
</file>

<file path=xl/drawings/drawing1.xml><?xml version="1.0" encoding="utf-8"?>
<xdr:wsDr xmlns:xdr="http://schemas.openxmlformats.org/drawingml/2006/spreadsheetDrawing">
  <xdr:oneCellAnchor>
    <xdr:from>
      <xdr:col>1</xdr:col>
      <xdr:colOff>3905250</xdr:colOff>
      <xdr:row>0</xdr:row>
      <xdr:rowOff>0</xdr:rowOff>
    </xdr:from>
    <xdr:ext cx="1666875" cy="438150"/>
    <xdr:pic>
      <xdr:nvPicPr>
        <xdr:cNvPr id="1" name="34a89d7a-4432-4e2d-a7da-74d8cf70cd6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67bb4866b6b4f9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db075dd9c70140c6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9" hidden="0" customWidth="1"/>
    <x:col min="2" max="2" width="90" hidden="0" customWidth="1"/>
  </x:cols>
  <x:sheetData>
    <x:row r="1" ht="33" customHeight="1">
      <x:c r="A1" s="2" t="str">
        <x:v>Calculateur de ROI IA</x:v>
      </x:c>
      <x:c r="B1" s="1"/>
      <x:c r="C1" s="1"/>
      <x:c r="D1" s="1"/>
      <x:c r="E1" s="1"/>
      <x:c r="F1" s="1"/>
      <x:c r="G1" s="1"/>
      <x:c r="H1" s="1"/>
      <x:c r="I1" s="1"/>
      <x:c r="J1" s="1"/>
    </x:row>
    <x:row r="2" ht="24" customHeight="1">
      <x:c r="A2" s="1" t="str">
        <x:v>AXIIZ / septembre 2026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ht="24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</x:row>
    <x:row r="4" ht="32" customHeight="1">
      <x:c r="A4" s="5" t="str">
        <x:v>Objectif</x:v>
      </x:c>
      <x:c r="B4" s="5" t="str">
        <x:v>Examiner un processus administratif avant de financer un pilote.</x:v>
      </x:c>
      <x:c r="C4" s="1"/>
      <x:c r="D4" s="1"/>
      <x:c r="E4" s="1"/>
      <x:c r="F4" s="1"/>
      <x:c r="G4" s="1"/>
      <x:c r="H4" s="1"/>
      <x:c r="I4" s="1"/>
      <x:c r="J4" s="1"/>
    </x:row>
    <x:row r="5" ht="46" customHeight="1">
      <x:c r="A5" s="9" t="str">
        <x:v>1. Mesurer</x:v>
      </x:c>
      <x:c r="B5" s="8" t="str">
        <x:v>Choisir un flux. Observer 10 à 20 dossiers sur 5 jours, avec leur durée et leurs reprises.</x:v>
      </x:c>
      <x:c r="C5" s="1"/>
      <x:c r="D5" s="1"/>
      <x:c r="E5" s="1"/>
      <x:c r="F5" s="1"/>
      <x:c r="G5" s="1"/>
      <x:c r="H5" s="1"/>
      <x:c r="I5" s="1"/>
      <x:c r="J5" s="1"/>
    </x:row>
    <x:row r="6" ht="46" customHeight="1">
      <x:c r="A6" s="9" t="str">
        <x:v>2. Remplacer les hypothèses</x:v>
      </x:c>
      <x:c r="B6" s="8" t="str">
        <x:v>Dans Scénarios, modifier C6:E20 (orange pâle). Les 3 colonnes se recalculent séparément.</x:v>
      </x:c>
      <x:c r="C6" s="1"/>
      <x:c r="D6" s="1"/>
      <x:c r="E6" s="1"/>
      <x:c r="F6" s="1"/>
      <x:c r="G6" s="1"/>
      <x:c r="H6" s="1"/>
      <x:c r="I6" s="1"/>
      <x:c r="J6" s="1"/>
    </x:row>
    <x:row r="7" ht="46" customHeight="1">
      <x:c r="A7" s="9" t="str">
        <x:v>3. Comparer</x:v>
      </x:c>
      <x:c r="B7" s="8" t="str">
        <x:v>Lire les heures nettes, la valeur mensuelle, le solde sur 12 mois et le retour cumulé.</x:v>
      </x:c>
      <x:c r="C7" s="1"/>
      <x:c r="D7" s="1"/>
      <x:c r="E7" s="1"/>
      <x:c r="F7" s="1"/>
      <x:c r="G7" s="1"/>
      <x:c r="H7" s="1"/>
      <x:c r="I7" s="1"/>
      <x:c r="J7" s="1"/>
    </x:row>
    <x:row r="8" ht="46" customHeight="1">
      <x:c r="A8" s="9" t="str">
        <x:v>4. Vérifier le calendrier</x:v>
      </x:c>
      <x:c r="B8" s="8" t="str">
        <x:v>Projection décrit 36 mois depuis la commande, avec installation et montée en charge.</x:v>
      </x:c>
      <x:c r="C8" s="1"/>
      <x:c r="D8" s="1"/>
      <x:c r="E8" s="1"/>
      <x:c r="F8" s="1"/>
      <x:c r="G8" s="1"/>
      <x:c r="H8" s="1"/>
      <x:c r="I8" s="1"/>
      <x:c r="J8" s="1"/>
    </x:row>
    <x:row r="9" ht="46" customHeight="1">
      <x:c r="A9" s="9" t="str">
        <x:v>5. Décider</x:v>
      </x:c>
      <x:c r="B9" s="8" t="str">
        <x:v>Le scénario prudent doit rester acceptable. Un net mensuel négatif indique une absence de retour.</x:v>
      </x:c>
      <x:c r="C9" s="1"/>
      <x:c r="D9" s="1"/>
      <x:c r="E9" s="1"/>
      <x:c r="F9" s="1"/>
      <x:c r="G9" s="1"/>
      <x:c r="H9" s="1"/>
      <x:c r="I9" s="1"/>
      <x:c r="J9" s="1"/>
    </x:row>
    <x:row r="10" ht="46" customHeight="1">
      <x:c r="A10" s="9" t="str">
        <x:v>Nature de la valeur</x:v>
      </x:c>
      <x:c r="B10" s="8" t="str">
        <x:v>Le temps libéré est une capacité valorisée. Il ne devient une économie cash que si une dépense baisse réellement.</x:v>
      </x:c>
      <x:c r="C10" s="1"/>
      <x:c r="D10" s="1"/>
      <x:c r="E10" s="1"/>
      <x:c r="F10" s="1"/>
      <x:c r="G10" s="1"/>
      <x:c r="H10" s="1"/>
      <x:c r="I10" s="1"/>
      <x:c r="J10" s="1"/>
    </x:row>
    <x:row r="11" ht="46" customHeight="1">
      <x:c r="A11" s="9" t="str">
        <x:v>Contrôle humain</x:v>
      </x:c>
      <x:c r="B11" s="8" t="str">
        <x:v>Saisir uniquement la revue ADDITIONNELLE au traitement résiduel. Éviter le double comptage.</x:v>
      </x:c>
      <x:c r="C11" s="1"/>
      <x:c r="D11" s="1"/>
      <x:c r="E11" s="1"/>
      <x:c r="F11" s="1"/>
      <x:c r="G11" s="1"/>
      <x:c r="H11" s="1"/>
      <x:c r="I11" s="1"/>
      <x:c r="J11" s="1"/>
    </x:row>
    <x:row r="12" ht="46" customHeight="1">
      <x:c r="A12" s="9" t="str">
        <x:v>Adoption</x:v>
      </x:c>
      <x:c r="B12" s="8" t="str">
        <x:v>Part réelle des volumes ou utilisateurs où le nouveau processus fonctionne. Ne pas appliquer deux fois ce taux.</x:v>
      </x:c>
      <x:c r="C12" s="1"/>
      <x:c r="D12" s="1"/>
      <x:c r="E12" s="1"/>
      <x:c r="F12" s="1"/>
      <x:c r="G12" s="1"/>
      <x:c r="H12" s="1"/>
      <x:c r="I12" s="1"/>
      <x:c r="J12" s="1"/>
    </x:row>
    <x:row r="13" ht="46" customHeight="1">
      <x:c r="A13" s="9" t="str">
        <x:v>Montée en charge</x:v>
      </x:c>
      <x:c r="B13" s="8" t="str">
        <x:v>Pourcentages du gain stabilisé aux 3 premiers mois après installation. À partir du 4e : 100 %.</x:v>
      </x:c>
      <x:c r="C13" s="1"/>
      <x:c r="D13" s="1"/>
      <x:c r="E13" s="1"/>
      <x:c r="F13" s="1"/>
      <x:c r="G13" s="1"/>
      <x:c r="H13" s="1"/>
      <x:c r="I13" s="1"/>
      <x:c r="J13" s="1"/>
    </x:row>
    <x:row r="14" ht="46" customHeight="1">
      <x:c r="A14" s="9" t="str">
        <x:v>Récurrent</x:v>
      </x:c>
      <x:c r="B14" s="8" t="str">
        <x:v>Inclure maintenance, hébergement, licences et autres frais HT. Le modèle les déclenche à la mise en service.</x:v>
      </x:c>
      <x:c r="C14" s="1"/>
      <x:c r="D14" s="1"/>
      <x:c r="E14" s="1"/>
      <x:c r="F14" s="1"/>
      <x:c r="G14" s="1"/>
      <x:c r="H14" s="1"/>
      <x:c r="I14" s="1"/>
      <x:c r="J14" s="1"/>
    </x:row>
    <x:row r="15" ht="46" customHeight="1">
      <x:c r="A15" s="9" t="str">
        <x:v>Investissement</x:v>
      </x:c>
      <x:c r="B15" s="8" t="str">
        <x:v>Audit + pilote + temps interne valorisé, imputés au mois 0 par prudence. Le devis règle le paiement réel.</x:v>
      </x:c>
      <x:c r="C15" s="1"/>
      <x:c r="D15" s="1"/>
      <x:c r="E15" s="1"/>
      <x:c r="F15" s="1"/>
      <x:c r="G15" s="1"/>
      <x:c r="H15" s="1"/>
      <x:c r="I15" s="1"/>
      <x:c r="J15" s="1"/>
    </x:row>
    <x:row r="16" ht="46" customHeight="1">
      <x:c r="A16" s="9" t="str">
        <x:v>Installation</x:v>
      </x:c>
      <x:c r="B16" s="8" t="str">
        <x:v>Mois complets avant la mise en service. Aucun gain et aucun récurrent pendant cette période.</x:v>
      </x:c>
      <x:c r="C16" s="1"/>
      <x:c r="D16" s="1"/>
      <x:c r="E16" s="1"/>
      <x:c r="F16" s="1"/>
      <x:c r="G16" s="1"/>
      <x:c r="H16" s="1"/>
      <x:c r="I16" s="1"/>
      <x:c r="J16" s="1"/>
    </x:row>
    <x:row r="17" ht="46" customHeight="1">
      <x:c r="A17" s="9" t="str">
        <x:v>Retour simple</x:v>
      </x:c>
      <x:c r="B17" s="8" t="str">
        <x:v>Investissement / potentiel mensuel net stabilisé. Exclut le calendrier de montée en charge.</x:v>
      </x:c>
      <x:c r="C17" s="1"/>
      <x:c r="D17" s="1"/>
      <x:c r="E17" s="1"/>
      <x:c r="F17" s="1"/>
      <x:c r="G17" s="1"/>
      <x:c r="H17" s="1"/>
      <x:c r="I17" s="1"/>
      <x:c r="J17" s="1"/>
    </x:row>
    <x:row r="18" ht="46" customHeight="1">
      <x:c r="A18" s="9" t="str">
        <x:v>Retour cumulé</x:v>
      </x:c>
      <x:c r="B18" s="8" t="str">
        <x:v>Premier mois entier où le cumul économique devient positif. Le modèle suit un horizon de 36 mois.</x:v>
      </x:c>
      <x:c r="C18" s="1"/>
      <x:c r="D18" s="1"/>
      <x:c r="E18" s="1"/>
      <x:c r="F18" s="1"/>
      <x:c r="G18" s="1"/>
      <x:c r="H18" s="1"/>
      <x:c r="I18" s="1"/>
      <x:c r="J18" s="1"/>
    </x:row>
    <x:row r="19" ht="46" customHeight="1">
      <x:c r="A19" s="9" t="str">
        <x:v>Scénarios</x:v>
      </x:c>
      <x:c r="B19" s="8" t="str">
        <x:v>Prudent, central, favorable sont des hypothèses pédagogiques. Les chiffres ne sont pas des résultats clients.</x:v>
      </x:c>
      <x:c r="C19" s="1"/>
      <x:c r="D19" s="1"/>
      <x:c r="E19" s="1"/>
      <x:c r="F19" s="1"/>
      <x:c r="G19" s="1"/>
      <x:c r="H19" s="1"/>
      <x:c r="I19" s="1"/>
      <x:c r="J19" s="1"/>
    </x:row>
    <x:row r="20" ht="46" customHeight="1">
      <x:c r="A20" s="9" t="str">
        <x:v>Exemple du site</x:v>
      </x:c>
      <x:c r="B20" s="8" t="str">
        <x:v>1 200 dossiers × 8 min × 40 % × 80 % / 60 = 51,2 h. À 35 €/h : 1 792 €/mois de capacité brute.</x:v>
      </x:c>
      <x:c r="C20" s="1"/>
      <x:c r="D20" s="1"/>
      <x:c r="E20" s="1"/>
      <x:c r="F20" s="1"/>
      <x:c r="G20" s="1"/>
      <x:c r="H20" s="1"/>
      <x:c r="I20" s="1"/>
      <x:c r="J20" s="1"/>
    </x:row>
    <x:row r="21" ht="46" customHeight="1">
      <x:c r="A21" s="9" t="str">
        <x:v>Écart avec le scénario central</x:v>
      </x:c>
      <x:c r="B21" s="8" t="str">
        <x:v>Le central ajoute 0,5 min de contrôle, 20 h internes et un calendrier. Son retour est donc plus tardif.</x:v>
      </x:c>
      <x:c r="C21" s="1"/>
      <x:c r="D21" s="1"/>
      <x:c r="E21" s="1"/>
      <x:c r="F21" s="1"/>
      <x:c r="G21" s="1"/>
      <x:c r="H21" s="1"/>
      <x:c r="I21" s="1"/>
      <x:c r="J21" s="1"/>
    </x:row>
    <x:row r="22" ht="46" customHeight="1">
      <x:c r="A22" s="9" t="str">
        <x:v>Limites</x:v>
      </x:c>
      <x:c r="B22" s="8" t="str">
        <x:v>HT, sans TVA, fiscalité, actualisation ni inflation. Les coûts d’opportunité et effets sur les ventes restent à étayer.</x:v>
      </x:c>
      <x:c r="C22" s="1"/>
      <x:c r="D22" s="1"/>
      <x:c r="E22" s="1"/>
      <x:c r="F22" s="1"/>
      <x:c r="G22" s="1"/>
      <x:c r="H22" s="1"/>
      <x:c r="I22" s="1"/>
      <x:c r="J22" s="1"/>
    </x:row>
    <x:row r="23" ht="46" customHeight="1">
      <x:c r="A23" s="9" t="str">
        <x:v>Origine des hypothèses</x:v>
      </x:c>
      <x:c r="B23" s="8" t="str">
        <x:v>Hypothèses AXIIZ pour démonstration, 16/09/2026. Tarifs proposés : audit 2 900 € HT, pilote 7 500 à 15 000 € HT.</x:v>
      </x:c>
      <x:c r="C23" s="1"/>
      <x:c r="D23" s="1"/>
      <x:c r="E23" s="1"/>
      <x:c r="F23" s="1"/>
      <x:c r="G23" s="1"/>
      <x:c r="H23" s="1"/>
      <x:c r="I23" s="1"/>
      <x:c r="J23" s="1"/>
    </x:row>
    <x:row r="24" ht="46" customHeight="1">
      <x:c r="A24" s="9" t="str">
        <x:v>Identité légale</x:v>
      </x:c>
      <x:c r="B24" s="8" t="str">
        <x:v>AXIIZ SASU, capital 100 €, SIREN 881 813 174, RCS Montpellier. 222 Place Ernest Granier, 34000 Montpellier.</x:v>
      </x:c>
      <x:c r="C24" s="1"/>
      <x:c r="D24" s="1"/>
      <x:c r="E24" s="1"/>
      <x:c r="F24" s="1"/>
      <x:c r="G24" s="1"/>
      <x:c r="H24" s="1"/>
      <x:c r="I24" s="1"/>
      <x:c r="J24" s="1"/>
    </x:row>
    <x:row r="25" ht="46" customHeight="1">
      <x:c r="A25" s="9" t="str">
        <x:v>Source de l’identité</x:v>
      </x:c>
      <x:c r="B25" s="8" t="str">
        <x:v>Kbis émis le 20/08/2026, à jour au 19/08/2026. Le nom du fichier mentionne 2025. Aucun chiffre de marché dans le calcul.</x:v>
      </x:c>
      <x:c r="C25" s="1"/>
      <x:c r="D25" s="1"/>
      <x:c r="E25" s="1"/>
      <x:c r="F25" s="1"/>
      <x:c r="G25" s="1"/>
      <x:c r="H25" s="1"/>
      <x:c r="I25" s="1"/>
      <x:c r="J25" s="1"/>
    </x:row>
    <x:row r="26" ht="46" customHeight="1">
      <x:c r="A26" s="9" t="str">
        <x:v>Prochaine étape</x:v>
      </x:c>
      <x:c r="B26" s="8" t="str">
        <x:v>Diagnostic gratuit : https://cal.com/axiiz/audit-ia. jerome@axiiz.com / 07 45 80 46 50 / https://axiiz.com. TVA : FR50881813174.</x:v>
      </x:c>
      <x:c r="C26" s="1"/>
      <x:c r="D26" s="1"/>
      <x:c r="E26" s="1"/>
      <x:c r="F26" s="1"/>
      <x:c r="G26" s="1"/>
      <x:c r="H26" s="1"/>
      <x:c r="I26" s="1"/>
      <x:c r="J26" s="1"/>
    </x:row>
    <x:row r="27" ht="24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</x:row>
    <x:row r="28" ht="24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</x:row>
    <x:row r="29" ht="24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</x:row>
    <x:row r="30" ht="24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</x:row>
    <x:row r="31" ht="24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</x:row>
    <x:row r="32" ht="24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</x:row>
    <x:row r="33" ht="24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</x:row>
    <x:row r="34" ht="24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</x:row>
    <x:row r="35" ht="24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</x:row>
    <x:row r="36" ht="24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</x:row>
    <x:row r="37" ht="24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</x:row>
    <x:row r="38" ht="24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</x:row>
    <x:row r="39" ht="24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</x:row>
    <x:row r="40" ht="24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</x:row>
    <x:row r="41" ht="24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</x:row>
    <x:row r="42" ht="24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</x:row>
    <x:row r="43" ht="24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</x:row>
    <x:row r="44" ht="24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</x:row>
    <x:row r="45" ht="24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</x:row>
    <x:row r="46" ht="24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</x:row>
    <x:row r="47" ht="24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</x:row>
    <x:row r="48" ht="24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</x:row>
    <x:row r="49" ht="24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</x:row>
    <x:row r="50" ht="24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</x:row>
  </x:sheetData>
  <x:pageMargins left="0.7" right="0.7" top="0.75" bottom="0.75" header="0.3" footer="0.3"/>
  <x:drawing xmlns:r="http://schemas.openxmlformats.org/officeDocument/2006/relationships" r:id="Rdb075dd9c70140c6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9" hidden="0" customWidth="1"/>
    <x:col min="2" max="2" width="16" hidden="0" customWidth="1"/>
    <x:col min="3" max="3" width="19" hidden="0" customWidth="1"/>
    <x:col min="4" max="4" width="19" hidden="0" customWidth="1"/>
    <x:col min="5" max="5" width="19" hidden="0" customWidth="1"/>
    <x:col min="6" max="6" width="62" hidden="0" customWidth="1"/>
  </x:cols>
  <x:sheetData>
    <x:row r="1" ht="33" customHeight="1">
      <x:c r="A1" s="2" t="str">
        <x:v>Scénarios comparés</x:v>
      </x:c>
      <x:c r="B1" s="1"/>
      <x:c r="C1" s="1"/>
      <x:c r="D1" s="1"/>
      <x:c r="E1" s="1"/>
      <x:c r="F1" s="1"/>
      <x:c r="G1" s="1"/>
      <x:c r="H1" s="1"/>
      <x:c r="I1" s="1"/>
      <x:c r="J1" s="1"/>
    </x:row>
    <x:row r="2" ht="24" customHeight="1">
      <x:c r="A2" s="1" t="str">
        <x:v>Exemples types, aucun gain garanti. Montants hors taxes.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ht="24" customHeight="1">
      <x:c r="A3" s="1" t="str">
        <x:v>Orange pâle : entrées modifiables. Autres cellules : calculs.</x:v>
      </x:c>
      <x:c r="B3" s="1"/>
      <x:c r="C3" s="1"/>
      <x:c r="D3" s="1"/>
      <x:c r="E3" s="1"/>
      <x:c r="F3" s="1"/>
      <x:c r="G3" s="1"/>
      <x:c r="H3" s="1"/>
      <x:c r="I3" s="1"/>
      <x:c r="J3" s="1"/>
    </x:row>
    <x:row r="4" ht="24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</x:row>
    <x:row r="5" ht="32" customHeight="1">
      <x:c r="A5" s="5" t="str">
        <x:v>Hypothèses</x:v>
      </x:c>
      <x:c r="B5" s="5" t="str">
        <x:v>Unité</x:v>
      </x:c>
      <x:c r="C5" s="5" t="str">
        <x:v>Prudent</x:v>
      </x:c>
      <x:c r="D5" s="5" t="str">
        <x:v>Central</x:v>
      </x:c>
      <x:c r="E5" s="5" t="str">
        <x:v>Favorable</x:v>
      </x:c>
      <x:c r="F5" s="5" t="str">
        <x:v>Explication</x:v>
      </x:c>
      <x:c r="G5" s="1"/>
      <x:c r="H5" s="1"/>
      <x:c r="I5" s="1"/>
      <x:c r="J5" s="1"/>
    </x:row>
    <x:row r="6" ht="35" customHeight="1">
      <x:c r="A6" s="8" t="str">
        <x:v>Volume mensuel</x:v>
      </x:c>
      <x:c r="B6" s="8" t="str">
        <x:v>dossiers</x:v>
      </x:c>
      <x:c r="C6" s="14" t="n">
        <x:v>900</x:v>
      </x:c>
      <x:c r="D6" s="14" t="n">
        <x:v>1200</x:v>
      </x:c>
      <x:c r="E6" s="14" t="n">
        <x:v>1500</x:v>
      </x:c>
      <x:c r="F6" s="8" t="str">
        <x:v>Nombre moyen de dossiers sur le périmètre retenu.</x:v>
      </x:c>
      <x:c r="G6" s="1"/>
      <x:c r="H6" s="1"/>
      <x:c r="I6" s="1"/>
      <x:c r="J6" s="1"/>
    </x:row>
    <x:row r="7" ht="35" customHeight="1">
      <x:c r="A7" s="8" t="str">
        <x:v>Temps actuel par dossier</x:v>
      </x:c>
      <x:c r="B7" s="8" t="str">
        <x:v>min</x:v>
      </x:c>
      <x:c r="C7" s="12" t="n">
        <x:v>8</x:v>
      </x:c>
      <x:c r="D7" s="12" t="n">
        <x:v>8</x:v>
      </x:c>
      <x:c r="E7" s="12" t="n">
        <x:v>8</x:v>
      </x:c>
      <x:c r="F7" s="8" t="str">
        <x:v>Durée avant IA, revue et reprises habituelles incluses.</x:v>
      </x:c>
      <x:c r="G7" s="1"/>
      <x:c r="H7" s="1"/>
      <x:c r="I7" s="1"/>
      <x:c r="J7" s="1"/>
    </x:row>
    <x:row r="8" ht="35" customHeight="1">
      <x:c r="A8" s="8" t="str">
        <x:v>Réduction brute</x:v>
      </x:c>
      <x:c r="B8" s="8" t="str">
        <x:v>%</x:v>
      </x:c>
      <x:c r="C8" s="13" t="n">
        <x:v>0.25</x:v>
      </x:c>
      <x:c r="D8" s="13" t="n">
        <x:v>0.4</x:v>
      </x:c>
      <x:c r="E8" s="13" t="n">
        <x:v>0.5</x:v>
      </x:c>
      <x:c r="F8" s="8" t="str">
        <x:v>Temps supprimé avant contrôle humain additionnel.</x:v>
      </x:c>
      <x:c r="G8" s="1"/>
      <x:c r="H8" s="1"/>
      <x:c r="I8" s="1"/>
      <x:c r="J8" s="1"/>
    </x:row>
    <x:row r="9" ht="35" customHeight="1">
      <x:c r="A9" s="8" t="str">
        <x:v>Adoption réelle</x:v>
      </x:c>
      <x:c r="B9" s="8" t="str">
        <x:v>%</x:v>
      </x:c>
      <x:c r="C9" s="13" t="n">
        <x:v>0.6</x:v>
      </x:c>
      <x:c r="D9" s="13" t="n">
        <x:v>0.8</x:v>
      </x:c>
      <x:c r="E9" s="13" t="n">
        <x:v>0.9</x:v>
      </x:c>
      <x:c r="F9" s="8" t="str">
        <x:v>Part des volumes effectivement concernés.</x:v>
      </x:c>
      <x:c r="G9" s="1"/>
      <x:c r="H9" s="1"/>
      <x:c r="I9" s="1"/>
      <x:c r="J9" s="1"/>
    </x:row>
    <x:row r="10" ht="35" customHeight="1">
      <x:c r="A10" s="8" t="str">
        <x:v>Contrôle humain additionnel</x:v>
      </x:c>
      <x:c r="B10" s="8" t="str">
        <x:v>min/dossier</x:v>
      </x:c>
      <x:c r="C10" s="12" t="n">
        <x:v>0.7</x:v>
      </x:c>
      <x:c r="D10" s="12" t="n">
        <x:v>0.5</x:v>
      </x:c>
      <x:c r="E10" s="12" t="n">
        <x:v>0.3</x:v>
      </x:c>
      <x:c r="F10" s="8" t="str">
        <x:v>Par dossier adopté. En plus du temps résiduel.</x:v>
      </x:c>
      <x:c r="G10" s="1"/>
      <x:c r="H10" s="1"/>
      <x:c r="I10" s="1"/>
      <x:c r="J10" s="1"/>
    </x:row>
    <x:row r="11" ht="35" customHeight="1">
      <x:c r="A11" s="8" t="str">
        <x:v>Valeur horaire du temps</x:v>
      </x:c>
      <x:c r="B11" s="8" t="str">
        <x:v>€/h</x:v>
      </x:c>
      <x:c r="C11" s="12" t="n">
        <x:v>35</x:v>
      </x:c>
      <x:c r="D11" s="12" t="n">
        <x:v>35</x:v>
      </x:c>
      <x:c r="E11" s="12" t="n">
        <x:v>35</x:v>
      </x:c>
      <x:c r="F11" s="8" t="str">
        <x:v>Coût complet indicatif, à documenter.</x:v>
      </x:c>
      <x:c r="G11" s="1"/>
      <x:c r="H11" s="1"/>
      <x:c r="I11" s="1"/>
      <x:c r="J11" s="1"/>
    </x:row>
    <x:row r="12" ht="35" customHeight="1">
      <x:c r="A12" s="8" t="str">
        <x:v>Coût récurrent mensuel</x:v>
      </x:c>
      <x:c r="B12" s="8" t="str">
        <x:v>€/mois</x:v>
      </x:c>
      <x:c r="C12" s="12" t="n">
        <x:v>490</x:v>
      </x:c>
      <x:c r="D12" s="12" t="n">
        <x:v>490</x:v>
      </x:c>
      <x:c r="E12" s="12" t="n">
        <x:v>490</x:v>
      </x:c>
      <x:c r="F12" s="8" t="str">
        <x:v>Maintenance, licences, hébergement et frais HT.</x:v>
      </x:c>
      <x:c r="G12" s="1"/>
      <x:c r="H12" s="1"/>
      <x:c r="I12" s="1"/>
      <x:c r="J12" s="1"/>
    </x:row>
    <x:row r="13" ht="35" customHeight="1">
      <x:c r="A13" s="8" t="str">
        <x:v>Audit décision IA</x:v>
      </x:c>
      <x:c r="B13" s="8" t="str">
        <x:v>€ HT</x:v>
      </x:c>
      <x:c r="C13" s="14" t="n">
        <x:v>2900</x:v>
      </x:c>
      <x:c r="D13" s="14" t="n">
        <x:v>2900</x:v>
      </x:c>
      <x:c r="E13" s="14" t="n">
        <x:v>2900</x:v>
      </x:c>
      <x:c r="F13" s="8" t="str">
        <x:v>Tarif AXIIZ proposé.</x:v>
      </x:c>
      <x:c r="G13" s="1"/>
      <x:c r="H13" s="1"/>
      <x:c r="I13" s="1"/>
      <x:c r="J13" s="1"/>
    </x:row>
    <x:row r="14" ht="35" customHeight="1">
      <x:c r="A14" s="8" t="str">
        <x:v>Pilote</x:v>
      </x:c>
      <x:c r="B14" s="8" t="str">
        <x:v>€ HT</x:v>
      </x:c>
      <x:c r="C14" s="14" t="n">
        <x:v>7500</x:v>
      </x:c>
      <x:c r="D14" s="14" t="n">
        <x:v>7500</x:v>
      </x:c>
      <x:c r="E14" s="14" t="n">
        <x:v>7500</x:v>
      </x:c>
      <x:c r="F14" s="8" t="str">
        <x:v>Hypothèse basse de la fourchette 7 500 à 15 000 €.</x:v>
      </x:c>
      <x:c r="G14" s="1"/>
      <x:c r="H14" s="1"/>
      <x:c r="I14" s="1"/>
      <x:c r="J14" s="1"/>
    </x:row>
    <x:row r="15" ht="35" customHeight="1">
      <x:c r="A15" s="8" t="str">
        <x:v>Temps interne initial</x:v>
      </x:c>
      <x:c r="B15" s="8" t="str">
        <x:v>h</x:v>
      </x:c>
      <x:c r="C15" s="14" t="n">
        <x:v>30</x:v>
      </x:c>
      <x:c r="D15" s="14" t="n">
        <x:v>20</x:v>
      </x:c>
      <x:c r="E15" s="14" t="n">
        <x:v>15</x:v>
      </x:c>
      <x:c r="F15" s="8" t="str">
        <x:v>Mobilisation de votre équipe, formation comprise.</x:v>
      </x:c>
      <x:c r="G15" s="1"/>
      <x:c r="H15" s="1"/>
      <x:c r="I15" s="1"/>
      <x:c r="J15" s="1"/>
    </x:row>
    <x:row r="16" ht="35" customHeight="1">
      <x:c r="A16" s="8" t="str">
        <x:v>Coût horaire interne</x:v>
      </x:c>
      <x:c r="B16" s="8" t="str">
        <x:v>€/h</x:v>
      </x:c>
      <x:c r="C16" s="12" t="n">
        <x:v>35</x:v>
      </x:c>
      <x:c r="D16" s="12" t="n">
        <x:v>35</x:v>
      </x:c>
      <x:c r="E16" s="12" t="n">
        <x:v>35</x:v>
      </x:c>
      <x:c r="F16" s="8" t="str">
        <x:v>Valorisation du temps interne de lancement.</x:v>
      </x:c>
      <x:c r="G16" s="1"/>
      <x:c r="H16" s="1"/>
      <x:c r="I16" s="1"/>
      <x:c r="J16" s="1"/>
    </x:row>
    <x:row r="17" ht="35" customHeight="1">
      <x:c r="A17" s="8" t="str">
        <x:v>Installation avant lancement</x:v>
      </x:c>
      <x:c r="B17" s="8" t="str">
        <x:v>mois</x:v>
      </x:c>
      <x:c r="C17" s="14" t="n">
        <x:v>2</x:v>
      </x:c>
      <x:c r="D17" s="14" t="n">
        <x:v>1</x:v>
      </x:c>
      <x:c r="E17" s="14" t="n">
        <x:v>1</x:v>
      </x:c>
      <x:c r="F17" s="8" t="str">
        <x:v>Mois complets, sans gain ni récurrent.</x:v>
      </x:c>
      <x:c r="G17" s="1"/>
      <x:c r="H17" s="1"/>
      <x:c r="I17" s="1"/>
      <x:c r="J17" s="1"/>
    </x:row>
    <x:row r="18" ht="35" customHeight="1">
      <x:c r="A18" s="8" t="str">
        <x:v>Gain au 1er mois de service</x:v>
      </x:c>
      <x:c r="B18" s="8" t="str">
        <x:v>%</x:v>
      </x:c>
      <x:c r="C18" s="13" t="n">
        <x:v>0.25</x:v>
      </x:c>
      <x:c r="D18" s="13" t="n">
        <x:v>0.4</x:v>
      </x:c>
      <x:c r="E18" s="13" t="n">
        <x:v>0.6</x:v>
      </x:c>
      <x:c r="F18" s="8" t="str">
        <x:v>Part du gain stabilisé après installation.</x:v>
      </x:c>
      <x:c r="G18" s="1"/>
      <x:c r="H18" s="1"/>
      <x:c r="I18" s="1"/>
      <x:c r="J18" s="1"/>
    </x:row>
    <x:row r="19" ht="35" customHeight="1">
      <x:c r="A19" s="8" t="str">
        <x:v>Gain au 2e mois de service</x:v>
      </x:c>
      <x:c r="B19" s="8" t="str">
        <x:v>%</x:v>
      </x:c>
      <x:c r="C19" s="13" t="n">
        <x:v>0.5</x:v>
      </x:c>
      <x:c r="D19" s="13" t="n">
        <x:v>0.7</x:v>
      </x:c>
      <x:c r="E19" s="13" t="n">
        <x:v>0.85</x:v>
      </x:c>
      <x:c r="F19" s="8" t="str">
        <x:v>Croissant ou égal au mois précédent.</x:v>
      </x:c>
      <x:c r="G19" s="1"/>
      <x:c r="H19" s="1"/>
      <x:c r="I19" s="1"/>
      <x:c r="J19" s="1"/>
    </x:row>
    <x:row r="20" ht="35" customHeight="1">
      <x:c r="A20" s="8" t="str">
        <x:v>Gain au 3e mois de service</x:v>
      </x:c>
      <x:c r="B20" s="8" t="str">
        <x:v>%</x:v>
      </x:c>
      <x:c r="C20" s="13" t="n">
        <x:v>0.75</x:v>
      </x:c>
      <x:c r="D20" s="13" t="n">
        <x:v>1</x:v>
      </x:c>
      <x:c r="E20" s="13" t="n">
        <x:v>1</x:v>
      </x:c>
      <x:c r="F20" s="8" t="str">
        <x:v>100 % à partir du 4e mois de service.</x:v>
      </x:c>
      <x:c r="G20" s="1"/>
      <x:c r="H20" s="1"/>
      <x:c r="I20" s="1"/>
      <x:c r="J20" s="1"/>
    </x:row>
    <x:row r="21" ht="36" customHeight="1">
      <x:c r="A21" s="1" t="str">
        <x:v>Vérification des entrées</x:v>
      </x:c>
      <x:c r="B21" s="1"/>
      <x:c r="C21" s="1" t="str">
        <x:f>IF(AND(COUNT(C6:C20)=15,MIN(C6:C20)&gt;=0,C8&lt;=1,C9&lt;=1,C17=INT(C17),C17&lt;=36,C18&lt;=C19,C19&lt;=C20,C20&lt;=1),"Valides","À corriger")</x:f>
        <x:v>Valides</x:v>
      </x:c>
      <x:c r="D21" s="1" t="str">
        <x:f>IF(AND(COUNT(D6:D20)=15,MIN(D6:D20)&gt;=0,D8&lt;=1,D9&lt;=1,D17=INT(D17),D17&lt;=36,D18&lt;=D19,D19&lt;=D20,D20&lt;=1),"Valides","À corriger")</x:f>
        <x:v>Valides</x:v>
      </x:c>
      <x:c r="E21" s="1" t="str">
        <x:f>IF(AND(COUNT(E6:E20)=15,MIN(E6:E20)&gt;=0,E8&lt;=1,E9&lt;=1,E17=INT(E17),E17&lt;=36,E18&lt;=E19,E19&lt;=E20,E20&lt;=1),"Valides","À corriger")</x:f>
        <x:v>Valides</x:v>
      </x:c>
      <x:c r="F21" s="8" t="str">
        <x:v>15 nombres positifs ou nuls, taux ≤ 100 %, montée croissante.</x:v>
      </x:c>
      <x:c r="G21" s="1"/>
      <x:c r="H21" s="1"/>
      <x:c r="I21" s="1"/>
      <x:c r="J21" s="1"/>
    </x:row>
    <x:row r="22" ht="24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</x:row>
    <x:row r="23" ht="32" customHeight="1">
      <x:c r="A23" s="5" t="str">
        <x:v>Résultats</x:v>
      </x:c>
      <x:c r="B23" s="5" t="str">
        <x:v>Unité</x:v>
      </x:c>
      <x:c r="C23" s="5" t="str">
        <x:v>Prudent</x:v>
      </x:c>
      <x:c r="D23" s="5" t="str">
        <x:v>Central</x:v>
      </x:c>
      <x:c r="E23" s="5" t="str">
        <x:v>Favorable</x:v>
      </x:c>
      <x:c r="F23" s="5" t="str">
        <x:v>Interprétation</x:v>
      </x:c>
      <x:c r="G23" s="1"/>
      <x:c r="H23" s="1"/>
      <x:c r="I23" s="1"/>
      <x:c r="J23" s="1"/>
    </x:row>
    <x:row r="24" ht="37" customHeight="1">
      <x:c r="A24" s="8" t="str">
        <x:v>Temps mensuel actuel</x:v>
      </x:c>
      <x:c r="B24" s="8" t="str">
        <x:v>h/mois</x:v>
      </x:c>
      <x:c r="C24" s="15" t="n">
        <x:f>IF(C$21="Valides",C6*C7/60,"Saisie invalide")</x:f>
        <x:v>120</x:v>
      </x:c>
      <x:c r="D24" s="15" t="n">
        <x:f>IF(D$21="Valides",D6*D7/60,"Saisie invalide")</x:f>
        <x:v>160</x:v>
      </x:c>
      <x:c r="E24" s="15" t="n">
        <x:f>IF(E$21="Valides",E6*E7/60,"Saisie invalide")</x:f>
        <x:v>200</x:v>
      </x:c>
      <x:c r="F24" s="8" t="str">
        <x:v>Volume × minutes / 60.</x:v>
      </x:c>
      <x:c r="G24" s="1"/>
      <x:c r="H24" s="1"/>
      <x:c r="I24" s="1"/>
      <x:c r="J24" s="1"/>
    </x:row>
    <x:row r="25" ht="37" customHeight="1">
      <x:c r="A25" s="8" t="str">
        <x:v>Temps brut libéré</x:v>
      </x:c>
      <x:c r="B25" s="8" t="str">
        <x:v>h/mois</x:v>
      </x:c>
      <x:c r="C25" s="15" t="n">
        <x:f>IF(C$21="Valides",C24*C8*C9,"Saisie invalide")</x:f>
        <x:v>18</x:v>
      </x:c>
      <x:c r="D25" s="15" t="n">
        <x:f>IF(D$21="Valides",D24*D8*D9,"Saisie invalide")</x:f>
        <x:v>51.2</x:v>
      </x:c>
      <x:c r="E25" s="15" t="n">
        <x:f>IF(E$21="Valides",E24*E8*E9,"Saisie invalide")</x:f>
        <x:v>90</x:v>
      </x:c>
      <x:c r="F25" s="8" t="str">
        <x:v>Temps actuel × réduction × adoption.</x:v>
      </x:c>
      <x:c r="G25" s="1"/>
      <x:c r="H25" s="1"/>
      <x:c r="I25" s="1"/>
      <x:c r="J25" s="1"/>
    </x:row>
    <x:row r="26" ht="37" customHeight="1">
      <x:c r="A26" s="8" t="str">
        <x:v>Contrôle additionnel</x:v>
      </x:c>
      <x:c r="B26" s="8" t="str">
        <x:v>h/mois</x:v>
      </x:c>
      <x:c r="C26" s="15" t="n">
        <x:f>IF(C$21="Valides",C6*C9*C10/60,"Saisie invalide")</x:f>
        <x:v>6.3</x:v>
      </x:c>
      <x:c r="D26" s="15" t="n">
        <x:f>IF(D$21="Valides",D6*D9*D10/60,"Saisie invalide")</x:f>
        <x:v>8</x:v>
      </x:c>
      <x:c r="E26" s="15" t="n">
        <x:f>IF(E$21="Valides",E6*E9*E10/60,"Saisie invalide")</x:f>
        <x:v>6.75</x:v>
      </x:c>
      <x:c r="F26" s="8" t="str">
        <x:v>Volume × adoption × contrôle / 60.</x:v>
      </x:c>
      <x:c r="G26" s="1"/>
      <x:c r="H26" s="1"/>
      <x:c r="I26" s="1"/>
      <x:c r="J26" s="1"/>
    </x:row>
    <x:row r="27" ht="37" customHeight="1">
      <x:c r="A27" s="7" t="str">
        <x:v>Temps net libéré</x:v>
      </x:c>
      <x:c r="B27" s="7" t="str">
        <x:v>h/mois</x:v>
      </x:c>
      <x:c r="C27" s="17" t="n">
        <x:f>IF(C$21="Valides",C25-C26,"Saisie invalide")</x:f>
        <x:v>11.7</x:v>
      </x:c>
      <x:c r="D27" s="17" t="n">
        <x:f>IF(D$21="Valides",D25-D26,"Saisie invalide")</x:f>
        <x:v>43.2</x:v>
      </x:c>
      <x:c r="E27" s="17" t="n">
        <x:f>IF(E$21="Valides",E25-E26,"Saisie invalide")</x:f>
        <x:v>83.25</x:v>
      </x:c>
      <x:c r="F27" s="7" t="str">
        <x:v>Temps brut moins contrôle. Peut être négatif.</x:v>
      </x:c>
      <x:c r="G27" s="1"/>
      <x:c r="H27" s="1"/>
      <x:c r="I27" s="1"/>
      <x:c r="J27" s="1"/>
    </x:row>
    <x:row r="28" ht="37" customHeight="1">
      <x:c r="A28" s="8" t="str">
        <x:v>Capacité nette valorisée</x:v>
      </x:c>
      <x:c r="B28" s="8" t="str">
        <x:v>€/mois</x:v>
      </x:c>
      <x:c r="C28" s="15" t="n">
        <x:f>IF(C$21="Valides",C27*C11,"Saisie invalide")</x:f>
        <x:v>409.5</x:v>
      </x:c>
      <x:c r="D28" s="15" t="n">
        <x:f>IF(D$21="Valides",D27*D11,"Saisie invalide")</x:f>
        <x:v>1512</x:v>
      </x:c>
      <x:c r="E28" s="15" t="n">
        <x:f>IF(E$21="Valides",E27*E11,"Saisie invalide")</x:f>
        <x:v>2913.75</x:v>
      </x:c>
      <x:c r="F28" s="8" t="str">
        <x:v>Temps net × valeur horaire. Aucune économie cash garantie.</x:v>
      </x:c>
      <x:c r="G28" s="1"/>
      <x:c r="H28" s="1"/>
      <x:c r="I28" s="1"/>
      <x:c r="J28" s="1"/>
    </x:row>
    <x:row r="29" ht="37" customHeight="1">
      <x:c r="A29" s="7" t="str">
        <x:v>Potentiel net mensuel</x:v>
      </x:c>
      <x:c r="B29" s="7" t="str">
        <x:v>€/mois</x:v>
      </x:c>
      <x:c r="C29" s="17" t="n">
        <x:f>IF(C$21="Valides",C28-C12,"Saisie invalide")</x:f>
        <x:v>-80.5</x:v>
      </x:c>
      <x:c r="D29" s="17" t="n">
        <x:f>IF(D$21="Valides",D28-D12,"Saisie invalide")</x:f>
        <x:v>1022</x:v>
      </x:c>
      <x:c r="E29" s="17" t="n">
        <x:f>IF(E$21="Valides",E28-E12,"Saisie invalide")</x:f>
        <x:v>2423.75</x:v>
      </x:c>
      <x:c r="F29" s="7" t="str">
        <x:v>Capacité valorisée moins coûts récurrents.</x:v>
      </x:c>
      <x:c r="G29" s="1"/>
      <x:c r="H29" s="1"/>
      <x:c r="I29" s="1"/>
      <x:c r="J29" s="1"/>
    </x:row>
    <x:row r="30" ht="37" customHeight="1">
      <x:c r="A30" s="8" t="str">
        <x:v>Temps interne valorisé</x:v>
      </x:c>
      <x:c r="B30" s="8" t="str">
        <x:v>€</x:v>
      </x:c>
      <x:c r="C30" s="15" t="n">
        <x:f>IF(C$21="Valides",C15*C16,"Saisie invalide")</x:f>
        <x:v>1050</x:v>
      </x:c>
      <x:c r="D30" s="15" t="n">
        <x:f>IF(D$21="Valides",D15*D16,"Saisie invalide")</x:f>
        <x:v>700</x:v>
      </x:c>
      <x:c r="E30" s="15" t="n">
        <x:f>IF(E$21="Valides",E15*E16,"Saisie invalide")</x:f>
        <x:v>525</x:v>
      </x:c>
      <x:c r="F30" s="8" t="str">
        <x:v>Heures internes × coût horaire interne.</x:v>
      </x:c>
      <x:c r="G30" s="1"/>
      <x:c r="H30" s="1"/>
      <x:c r="I30" s="1"/>
      <x:c r="J30" s="1"/>
    </x:row>
    <x:row r="31" ht="37" customHeight="1">
      <x:c r="A31" s="7" t="str">
        <x:v>Investissement total</x:v>
      </x:c>
      <x:c r="B31" s="7" t="str">
        <x:v>€</x:v>
      </x:c>
      <x:c r="C31" s="17" t="n">
        <x:f>IF(C$21="Valides",C13+C14+C30,"Saisie invalide")</x:f>
        <x:v>11450</x:v>
      </x:c>
      <x:c r="D31" s="17" t="n">
        <x:f>IF(D$21="Valides",D13+D14+D30,"Saisie invalide")</x:f>
        <x:v>11100</x:v>
      </x:c>
      <x:c r="E31" s="17" t="n">
        <x:f>IF(E$21="Valides",E13+E14+E30,"Saisie invalide")</x:f>
        <x:v>10925</x:v>
      </x:c>
      <x:c r="F31" s="7" t="str">
        <x:v>Audit + pilote + temps interne valorisé.</x:v>
      </x:c>
      <x:c r="G31" s="1"/>
      <x:c r="H31" s="1"/>
      <x:c r="I31" s="1"/>
      <x:c r="J31" s="1"/>
    </x:row>
    <x:row r="32" ht="37" customHeight="1">
      <x:c r="A32" s="8" t="str">
        <x:v>Retour simple stabilisé</x:v>
      </x:c>
      <x:c r="B32" s="8" t="str">
        <x:v>mois</x:v>
      </x:c>
      <x:c r="C32" s="15" t="str">
        <x:f>IF(C$21="Valides",IF(C29&lt;=0,"Non rentable",C31/C29),"Saisie invalide")</x:f>
        <x:v>Non rentable</x:v>
      </x:c>
      <x:c r="D32" s="15" t="n">
        <x:f>IF(D$21="Valides",IF(D29&lt;=0,"Non rentable",D31/D29),"Saisie invalide")</x:f>
        <x:v>10.86105675146771</x:v>
      </x:c>
      <x:c r="E32" s="15" t="n">
        <x:f>IF(E$21="Valides",IF(E29&lt;=0,"Non rentable",E31/E29),"Saisie invalide")</x:f>
        <x:v>4.507478081485302</x:v>
      </x:c>
      <x:c r="F32" s="8" t="str">
        <x:v>Investissement / net mensuel. Exclut la montée en charge.</x:v>
      </x:c>
      <x:c r="G32" s="1"/>
      <x:c r="H32" s="1"/>
      <x:c r="I32" s="1"/>
      <x:c r="J32" s="1"/>
    </x:row>
    <x:row r="33" ht="37" customHeight="1">
      <x:c r="A33" s="7" t="str">
        <x:v>Solde économique à 12 mois</x:v>
      </x:c>
      <x:c r="B33" s="7" t="str">
        <x:v>€</x:v>
      </x:c>
      <x:c r="C33" s="17" t="n">
        <x:f>IF(C$21="Valides",'Projection'!D17,"Saisie invalide")</x:f>
        <x:v>-12869.25</x:v>
      </x:c>
      <x:c r="D33" s="17" t="n">
        <x:f>IF(D$21="Valides",'Projection'!G17,"Saisie invalide")</x:f>
        <x:v>-1218.800000000001</x:v>
      </x:c>
      <x:c r="E33" s="17" t="n">
        <x:f>IF(E$21="Valides",'Projection'!J17,"Saisie invalide")</x:f>
        <x:v>14133.6875</x:v>
      </x:c>
      <x:c r="F33" s="7" t="str">
        <x:v>Cumul à 12 mois depuis la commande, investissement déduit.</x:v>
      </x:c>
      <x:c r="G33" s="1"/>
      <x:c r="H33" s="1"/>
      <x:c r="I33" s="1"/>
      <x:c r="J33" s="1"/>
    </x:row>
    <x:row r="34" ht="37" customHeight="1">
      <x:c r="A34" s="8" t="str">
        <x:v>ROI économique à 12 mois</x:v>
      </x:c>
      <x:c r="B34" s="8" t="str">
        <x:v>%</x:v>
      </x:c>
      <x:c r="C34" s="16" t="n">
        <x:f>IF(C$21="Valides",IF(C31=0,"Sans investissement",C33/C31),"Saisie invalide")</x:f>
        <x:v>-1.123951965065502</x:v>
      </x:c>
      <x:c r="D34" s="16" t="n">
        <x:f>IF(D$21="Valides",IF(D31=0,"Sans investissement",D33/D31),"Saisie invalide")</x:f>
        <x:v>-0.1098018018018019</x:v>
      </x:c>
      <x:c r="E34" s="16" t="n">
        <x:f>IF(E$21="Valides",IF(E31=0,"Sans investissement",E33/E31),"Saisie invalide")</x:f>
        <x:v>1.2937013729977116</x:v>
      </x:c>
      <x:c r="F34" s="8" t="str">
        <x:v>Solde à 12 mois / investissement total.</x:v>
      </x:c>
      <x:c r="G34" s="1"/>
      <x:c r="H34" s="1"/>
      <x:c r="I34" s="1"/>
      <x:c r="J34" s="1"/>
    </x:row>
    <x:row r="35" ht="37" customHeight="1">
      <x:c r="A35" s="7" t="str">
        <x:v>Retour cumulé depuis commande</x:v>
      </x:c>
      <x:c r="B35" s="7" t="str">
        <x:v>mois entiers</x:v>
      </x:c>
      <x:c r="C35" s="17" t="str">
        <x:f>IF(C$21="Valides",IF(C29&lt;=0,"Non rentable",IF(C31=0,0,IF(COUNTIF('Projection'!D6:D41,"&gt;=0")=0,"&gt;36",COUNTIF('Projection'!D6:D41,"&lt;0")+1))),"Saisie invalide")</x:f>
        <x:v>Non rentable</x:v>
      </x:c>
      <x:c r="D35" s="17" t="n">
        <x:f>IF(D$21="Valides",IF(D29&lt;=0,"Non rentable",IF(D31=0,0,IF(COUNTIF('Projection'!G6:G41,"&gt;=0")=0,"&gt;36",COUNTIF('Projection'!G6:G41,"&lt;0")+1))),"Saisie invalide")</x:f>
        <x:v>14</x:v>
      </x:c>
      <x:c r="E35" s="17" t="n">
        <x:f>IF(E$21="Valides",IF(E29&lt;=0,"Non rentable",IF(E31=0,0,IF(COUNTIF('Projection'!J6:J41,"&gt;=0")=0,"&gt;36",COUNTIF('Projection'!J6:J41,"&lt;0")+1))),"Saisie invalide")</x:f>
        <x:v>7</x:v>
      </x:c>
      <x:c r="F35" s="7" t="str">
        <x:v>Premier cumul positif. &gt;36 signifie hors horizon.</x:v>
      </x:c>
      <x:c r="G35" s="1"/>
      <x:c r="H35" s="1"/>
      <x:c r="I35" s="1"/>
      <x:c r="J35" s="1"/>
    </x:row>
    <x:row r="36" ht="24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</x:row>
    <x:row r="37" ht="24" customHeight="1">
      <x:c r="A37" s="1" t="str">
        <x:v>Source : hypothèses pédagogiques AXIIZ, 16/09/2026. Remplacer par des mesures terrain.</x:v>
      </x:c>
      <x:c r="B37" s="1"/>
      <x:c r="C37" s="1"/>
      <x:c r="D37" s="1"/>
      <x:c r="E37" s="1"/>
      <x:c r="F37" s="1"/>
      <x:c r="G37" s="1"/>
      <x:c r="H37" s="1"/>
      <x:c r="I37" s="1"/>
      <x:c r="J37" s="1"/>
    </x:row>
    <x:row r="38" ht="24" customHeight="1">
      <x:c r="A38" s="1" t="str">
        <x:v>Les résultats décrivent une capacité économique, pas une économie de trésorerie automatique.</x:v>
      </x:c>
      <x:c r="B38" s="1"/>
      <x:c r="C38" s="1"/>
      <x:c r="D38" s="1"/>
      <x:c r="E38" s="1"/>
      <x:c r="F38" s="1"/>
      <x:c r="G38" s="1"/>
      <x:c r="H38" s="1"/>
      <x:c r="I38" s="1"/>
      <x:c r="J38" s="1"/>
    </x:row>
    <x:row r="39" ht="24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</x:row>
    <x:row r="40" ht="24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</x:row>
    <x:row r="41" ht="24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</x:row>
    <x:row r="42" ht="24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</x:row>
    <x:row r="43" ht="24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</x:row>
    <x:row r="44" ht="24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</x:row>
    <x:row r="45" ht="24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</x:row>
    <x:row r="46" ht="24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</x:row>
    <x:row r="47" ht="24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</x:row>
    <x:row r="48" ht="24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</x:row>
    <x:row r="49" ht="24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</x:row>
    <x:row r="50" ht="24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</x:row>
  </x:sheetData>
  <x:conditionalFormatting sqref="C29:E29">
    <x:cfRule type="cellIs" dxfId="0" priority="1" operator="lessThanOrEqual">
      <x:formula>0</x:formula>
    </x:cfRule>
  </x:conditionalFormatting>
  <x:conditionalFormatting sqref="C33:E33">
    <x:cfRule type="cellIs" dxfId="1" priority="2" operator="lessThan">
      <x:formula>0</x:formula>
    </x:cfRule>
  </x:conditionalFormatting>
  <x:dataValidations count="8">
    <x:dataValidation type="decimal" operator="greaterThanOrEqual" sqref="C6:E7">
      <x:formula1>0</x:formula1>
    </x:dataValidation>
    <x:dataValidation type="decimal" operator="greaterThanOrEqual" sqref="C10:E16">
      <x:formula1>0</x:formula1>
    </x:dataValidation>
    <x:dataValidation type="decimal" operator="between" sqref="C8:E8">
      <x:formula1>0</x:formula1>
      <x:formula2>1</x:formula2>
    </x:dataValidation>
    <x:dataValidation type="decimal" operator="between" sqref="C9:E9">
      <x:formula1>0</x:formula1>
      <x:formula2>1</x:formula2>
    </x:dataValidation>
    <x:dataValidation type="decimal" operator="between" sqref="C18:E18">
      <x:formula1>0</x:formula1>
      <x:formula2>1</x:formula2>
    </x:dataValidation>
    <x:dataValidation type="decimal" operator="between" sqref="C19:E19">
      <x:formula1>0</x:formula1>
      <x:formula2>1</x:formula2>
    </x:dataValidation>
    <x:dataValidation type="decimal" operator="between" sqref="C20:E20">
      <x:formula1>0</x:formula1>
      <x:formula2>1</x:formula2>
    </x:dataValidation>
    <x:dataValidation type="whole" operator="between" sqref="C17:E17">
      <x:formula1>0</x:formula1>
      <x:formula2>36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1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</x:cols>
  <x:sheetData>
    <x:row r="1" ht="33" customHeight="1">
      <x:c r="A1" s="2" t="str">
        <x:v>Projection sur 36 mois</x:v>
      </x:c>
      <x:c r="B1" s="1"/>
      <x:c r="C1" s="1"/>
      <x:c r="D1" s="1"/>
      <x:c r="E1" s="1"/>
      <x:c r="F1" s="1"/>
      <x:c r="G1" s="1"/>
      <x:c r="H1" s="1"/>
      <x:c r="I1" s="1"/>
      <x:c r="J1" s="1"/>
    </x:row>
    <x:row r="2" ht="24" customHeight="1">
      <x:c r="A2" s="1" t="str">
        <x:v>Mois depuis la commande. Coûts HT. Investissement imputé au mois 0.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ht="24" customHeight="1">
      <x:c r="A3" s="1" t="str">
        <x:v>Le net mensuel commence après installation. Le cumul intègre le temps interne valorisé.</x:v>
      </x:c>
      <x:c r="B3" s="1"/>
      <x:c r="C3" s="1"/>
      <x:c r="D3" s="1"/>
      <x:c r="E3" s="1"/>
      <x:c r="F3" s="1"/>
      <x:c r="G3" s="1"/>
      <x:c r="H3" s="1"/>
      <x:c r="I3" s="1"/>
      <x:c r="J3" s="1"/>
    </x:row>
    <x:row r="4" ht="24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</x:row>
    <x:row r="5" ht="42" customHeight="1">
      <x:c r="A5" s="5" t="str">
        <x:v>Mois</x:v>
      </x:c>
      <x:c r="B5" s="5" t="str">
        <x:v>Gain prudent</x:v>
      </x:c>
      <x:c r="C5" s="5" t="str">
        <x:v>Net prudent</x:v>
      </x:c>
      <x:c r="D5" s="5" t="str">
        <x:v>Cumul prudent</x:v>
      </x:c>
      <x:c r="E5" s="5" t="str">
        <x:v>Gain central</x:v>
      </x:c>
      <x:c r="F5" s="5" t="str">
        <x:v>Net central</x:v>
      </x:c>
      <x:c r="G5" s="5" t="str">
        <x:v>Cumul central</x:v>
      </x:c>
      <x:c r="H5" s="5" t="str">
        <x:v>Gain favorable</x:v>
      </x:c>
      <x:c r="I5" s="5" t="str">
        <x:v>Net favorable</x:v>
      </x:c>
      <x:c r="J5" s="5" t="str">
        <x:v>Cumul favorable</x:v>
      </x:c>
    </x:row>
    <x:row r="6" ht="25" customHeight="1">
      <x:c r="A6" s="1" t="n">
        <x:v>1</x:v>
      </x:c>
      <x:c r="B6" s="19" t="n">
        <x:f>IF('Scénarios'!C$21="Valides",IF($A6&lt;='Scénarios'!C$17,0,IF($A6-'Scénarios'!C$17=1,'Scénarios'!C$18,IF($A6-'Scénarios'!C$17=2,'Scénarios'!C$19,IF($A6-'Scénarios'!C$17=3,'Scénarios'!C$20,1)))),"Saisie invalide")</x:f>
        <x:v>0</x:v>
      </x:c>
      <x:c r="C6" s="18" t="n">
        <x:f>IF('Scénarios'!C$21="Valides",IF($A6&lt;='Scénarios'!C$17,0,'Scénarios'!C$28*B6-'Scénarios'!C$12),"Saisie invalide")</x:f>
        <x:v>0</x:v>
      </x:c>
      <x:c r="D6" s="20" t="n">
        <x:f>IF('Scénarios'!C$21="Valides",-'Scénarios'!C$31+C6,"Saisie invalide")</x:f>
        <x:v>-11450</x:v>
      </x:c>
      <x:c r="E6" s="19" t="n">
        <x:f>IF('Scénarios'!D$21="Valides",IF($A6&lt;='Scénarios'!D$17,0,IF($A6-'Scénarios'!D$17=1,'Scénarios'!D$18,IF($A6-'Scénarios'!D$17=2,'Scénarios'!D$19,IF($A6-'Scénarios'!D$17=3,'Scénarios'!D$20,1)))),"Saisie invalide")</x:f>
        <x:v>0</x:v>
      </x:c>
      <x:c r="F6" s="18" t="n">
        <x:f>IF('Scénarios'!D$21="Valides",IF($A6&lt;='Scénarios'!D$17,0,'Scénarios'!D$28*E6-'Scénarios'!D$12),"Saisie invalide")</x:f>
        <x:v>0</x:v>
      </x:c>
      <x:c r="G6" s="20" t="n">
        <x:f>IF('Scénarios'!D$21="Valides",-'Scénarios'!D$31+F6,"Saisie invalide")</x:f>
        <x:v>-11100</x:v>
      </x:c>
      <x:c r="H6" s="19" t="n">
        <x:f>IF('Scénarios'!E$21="Valides",IF($A6&lt;='Scénarios'!E$17,0,IF($A6-'Scénarios'!E$17=1,'Scénarios'!E$18,IF($A6-'Scénarios'!E$17=2,'Scénarios'!E$19,IF($A6-'Scénarios'!E$17=3,'Scénarios'!E$20,1)))),"Saisie invalide")</x:f>
        <x:v>0</x:v>
      </x:c>
      <x:c r="I6" s="18" t="n">
        <x:f>IF('Scénarios'!E$21="Valides",IF($A6&lt;='Scénarios'!E$17,0,'Scénarios'!E$28*H6-'Scénarios'!E$12),"Saisie invalide")</x:f>
        <x:v>0</x:v>
      </x:c>
      <x:c r="J6" s="20" t="n">
        <x:f>IF('Scénarios'!E$21="Valides",-'Scénarios'!E$31+I6,"Saisie invalide")</x:f>
        <x:v>-10925</x:v>
      </x:c>
    </x:row>
    <x:row r="7" ht="25" customHeight="1">
      <x:c r="A7" s="1" t="n">
        <x:v>2</x:v>
      </x:c>
      <x:c r="B7" s="19" t="n">
        <x:f>IF('Scénarios'!C$21="Valides",IF($A7&lt;='Scénarios'!C$17,0,IF($A7-'Scénarios'!C$17=1,'Scénarios'!C$18,IF($A7-'Scénarios'!C$17=2,'Scénarios'!C$19,IF($A7-'Scénarios'!C$17=3,'Scénarios'!C$20,1)))),"Saisie invalide")</x:f>
        <x:v>0</x:v>
      </x:c>
      <x:c r="C7" s="18" t="n">
        <x:f>IF('Scénarios'!C$21="Valides",IF($A7&lt;='Scénarios'!C$17,0,'Scénarios'!C$28*B7-'Scénarios'!C$12),"Saisie invalide")</x:f>
        <x:v>0</x:v>
      </x:c>
      <x:c r="D7" s="20" t="n">
        <x:f>IF('Scénarios'!C$21="Valides",D6+C7,"Saisie invalide")</x:f>
        <x:v>-11450</x:v>
      </x:c>
      <x:c r="E7" s="19" t="n">
        <x:f>IF('Scénarios'!D$21="Valides",IF($A7&lt;='Scénarios'!D$17,0,IF($A7-'Scénarios'!D$17=1,'Scénarios'!D$18,IF($A7-'Scénarios'!D$17=2,'Scénarios'!D$19,IF($A7-'Scénarios'!D$17=3,'Scénarios'!D$20,1)))),"Saisie invalide")</x:f>
        <x:v>0.4</x:v>
      </x:c>
      <x:c r="F7" s="18" t="n">
        <x:f>IF('Scénarios'!D$21="Valides",IF($A7&lt;='Scénarios'!D$17,0,'Scénarios'!D$28*E7-'Scénarios'!D$12),"Saisie invalide")</x:f>
        <x:v>114.80000000000007</x:v>
      </x:c>
      <x:c r="G7" s="20" t="n">
        <x:f>IF('Scénarios'!D$21="Valides",G6+F7,"Saisie invalide")</x:f>
        <x:v>-10985.2</x:v>
      </x:c>
      <x:c r="H7" s="19" t="n">
        <x:f>IF('Scénarios'!E$21="Valides",IF($A7&lt;='Scénarios'!E$17,0,IF($A7-'Scénarios'!E$17=1,'Scénarios'!E$18,IF($A7-'Scénarios'!E$17=2,'Scénarios'!E$19,IF($A7-'Scénarios'!E$17=3,'Scénarios'!E$20,1)))),"Saisie invalide")</x:f>
        <x:v>0.6</x:v>
      </x:c>
      <x:c r="I7" s="18" t="n">
        <x:f>IF('Scénarios'!E$21="Valides",IF($A7&lt;='Scénarios'!E$17,0,'Scénarios'!E$28*H7-'Scénarios'!E$12),"Saisie invalide")</x:f>
        <x:v>1258.25</x:v>
      </x:c>
      <x:c r="J7" s="20" t="n">
        <x:f>IF('Scénarios'!E$21="Valides",J6+I7,"Saisie invalide")</x:f>
        <x:v>-9666.75</x:v>
      </x:c>
    </x:row>
    <x:row r="8" ht="25" customHeight="1">
      <x:c r="A8" s="1" t="n">
        <x:v>3</x:v>
      </x:c>
      <x:c r="B8" s="19" t="n">
        <x:f>IF('Scénarios'!C$21="Valides",IF($A8&lt;='Scénarios'!C$17,0,IF($A8-'Scénarios'!C$17=1,'Scénarios'!C$18,IF($A8-'Scénarios'!C$17=2,'Scénarios'!C$19,IF($A8-'Scénarios'!C$17=3,'Scénarios'!C$20,1)))),"Saisie invalide")</x:f>
        <x:v>0.25</x:v>
      </x:c>
      <x:c r="C8" s="18" t="n">
        <x:f>IF('Scénarios'!C$21="Valides",IF($A8&lt;='Scénarios'!C$17,0,'Scénarios'!C$28*B8-'Scénarios'!C$12),"Saisie invalide")</x:f>
        <x:v>-387.625</x:v>
      </x:c>
      <x:c r="D8" s="20" t="n">
        <x:f>IF('Scénarios'!C$21="Valides",D7+C8,"Saisie invalide")</x:f>
        <x:v>-11837.625</x:v>
      </x:c>
      <x:c r="E8" s="19" t="n">
        <x:f>IF('Scénarios'!D$21="Valides",IF($A8&lt;='Scénarios'!D$17,0,IF($A8-'Scénarios'!D$17=1,'Scénarios'!D$18,IF($A8-'Scénarios'!D$17=2,'Scénarios'!D$19,IF($A8-'Scénarios'!D$17=3,'Scénarios'!D$20,1)))),"Saisie invalide")</x:f>
        <x:v>0.7</x:v>
      </x:c>
      <x:c r="F8" s="18" t="n">
        <x:f>IF('Scénarios'!D$21="Valides",IF($A8&lt;='Scénarios'!D$17,0,'Scénarios'!D$28*E8-'Scénarios'!D$12),"Saisie invalide")</x:f>
        <x:v>568.3999999999999</x:v>
      </x:c>
      <x:c r="G8" s="20" t="n">
        <x:f>IF('Scénarios'!D$21="Valides",G7+F8,"Saisie invalide")</x:f>
        <x:v>-10416.800000000001</x:v>
      </x:c>
      <x:c r="H8" s="19" t="n">
        <x:f>IF('Scénarios'!E$21="Valides",IF($A8&lt;='Scénarios'!E$17,0,IF($A8-'Scénarios'!E$17=1,'Scénarios'!E$18,IF($A8-'Scénarios'!E$17=2,'Scénarios'!E$19,IF($A8-'Scénarios'!E$17=3,'Scénarios'!E$20,1)))),"Saisie invalide")</x:f>
        <x:v>0.85</x:v>
      </x:c>
      <x:c r="I8" s="18" t="n">
        <x:f>IF('Scénarios'!E$21="Valides",IF($A8&lt;='Scénarios'!E$17,0,'Scénarios'!E$28*H8-'Scénarios'!E$12),"Saisie invalide")</x:f>
        <x:v>1986.6875</x:v>
      </x:c>
      <x:c r="J8" s="20" t="n">
        <x:f>IF('Scénarios'!E$21="Valides",J7+I8,"Saisie invalide")</x:f>
        <x:v>-7680.0625</x:v>
      </x:c>
    </x:row>
    <x:row r="9" ht="25" customHeight="1">
      <x:c r="A9" s="1" t="n">
        <x:v>4</x:v>
      </x:c>
      <x:c r="B9" s="19" t="n">
        <x:f>IF('Scénarios'!C$21="Valides",IF($A9&lt;='Scénarios'!C$17,0,IF($A9-'Scénarios'!C$17=1,'Scénarios'!C$18,IF($A9-'Scénarios'!C$17=2,'Scénarios'!C$19,IF($A9-'Scénarios'!C$17=3,'Scénarios'!C$20,1)))),"Saisie invalide")</x:f>
        <x:v>0.5</x:v>
      </x:c>
      <x:c r="C9" s="18" t="n">
        <x:f>IF('Scénarios'!C$21="Valides",IF($A9&lt;='Scénarios'!C$17,0,'Scénarios'!C$28*B9-'Scénarios'!C$12),"Saisie invalide")</x:f>
        <x:v>-285.25</x:v>
      </x:c>
      <x:c r="D9" s="20" t="n">
        <x:f>IF('Scénarios'!C$21="Valides",D8+C9,"Saisie invalide")</x:f>
        <x:v>-12122.875</x:v>
      </x:c>
      <x:c r="E9" s="19" t="n">
        <x:f>IF('Scénarios'!D$21="Valides",IF($A9&lt;='Scénarios'!D$17,0,IF($A9-'Scénarios'!D$17=1,'Scénarios'!D$18,IF($A9-'Scénarios'!D$17=2,'Scénarios'!D$19,IF($A9-'Scénarios'!D$17=3,'Scénarios'!D$20,1)))),"Saisie invalide")</x:f>
        <x:v>1</x:v>
      </x:c>
      <x:c r="F9" s="18" t="n">
        <x:f>IF('Scénarios'!D$21="Valides",IF($A9&lt;='Scénarios'!D$17,0,'Scénarios'!D$28*E9-'Scénarios'!D$12),"Saisie invalide")</x:f>
        <x:v>1022</x:v>
      </x:c>
      <x:c r="G9" s="20" t="n">
        <x:f>IF('Scénarios'!D$21="Valides",G8+F9,"Saisie invalide")</x:f>
        <x:v>-9394.800000000001</x:v>
      </x:c>
      <x:c r="H9" s="19" t="n">
        <x:f>IF('Scénarios'!E$21="Valides",IF($A9&lt;='Scénarios'!E$17,0,IF($A9-'Scénarios'!E$17=1,'Scénarios'!E$18,IF($A9-'Scénarios'!E$17=2,'Scénarios'!E$19,IF($A9-'Scénarios'!E$17=3,'Scénarios'!E$20,1)))),"Saisie invalide")</x:f>
        <x:v>1</x:v>
      </x:c>
      <x:c r="I9" s="18" t="n">
        <x:f>IF('Scénarios'!E$21="Valides",IF($A9&lt;='Scénarios'!E$17,0,'Scénarios'!E$28*H9-'Scénarios'!E$12),"Saisie invalide")</x:f>
        <x:v>2423.75</x:v>
      </x:c>
      <x:c r="J9" s="20" t="n">
        <x:f>IF('Scénarios'!E$21="Valides",J8+I9,"Saisie invalide")</x:f>
        <x:v>-5256.3125</x:v>
      </x:c>
    </x:row>
    <x:row r="10" ht="25" customHeight="1">
      <x:c r="A10" s="1" t="n">
        <x:v>5</x:v>
      </x:c>
      <x:c r="B10" s="19" t="n">
        <x:f>IF('Scénarios'!C$21="Valides",IF($A10&lt;='Scénarios'!C$17,0,IF($A10-'Scénarios'!C$17=1,'Scénarios'!C$18,IF($A10-'Scénarios'!C$17=2,'Scénarios'!C$19,IF($A10-'Scénarios'!C$17=3,'Scénarios'!C$20,1)))),"Saisie invalide")</x:f>
        <x:v>0.75</x:v>
      </x:c>
      <x:c r="C10" s="18" t="n">
        <x:f>IF('Scénarios'!C$21="Valides",IF($A10&lt;='Scénarios'!C$17,0,'Scénarios'!C$28*B10-'Scénarios'!C$12),"Saisie invalide")</x:f>
        <x:v>-182.875</x:v>
      </x:c>
      <x:c r="D10" s="20" t="n">
        <x:f>IF('Scénarios'!C$21="Valides",D9+C10,"Saisie invalide")</x:f>
        <x:v>-12305.75</x:v>
      </x:c>
      <x:c r="E10" s="19" t="n">
        <x:f>IF('Scénarios'!D$21="Valides",IF($A10&lt;='Scénarios'!D$17,0,IF($A10-'Scénarios'!D$17=1,'Scénarios'!D$18,IF($A10-'Scénarios'!D$17=2,'Scénarios'!D$19,IF($A10-'Scénarios'!D$17=3,'Scénarios'!D$20,1)))),"Saisie invalide")</x:f>
        <x:v>1</x:v>
      </x:c>
      <x:c r="F10" s="18" t="n">
        <x:f>IF('Scénarios'!D$21="Valides",IF($A10&lt;='Scénarios'!D$17,0,'Scénarios'!D$28*E10-'Scénarios'!D$12),"Saisie invalide")</x:f>
        <x:v>1022</x:v>
      </x:c>
      <x:c r="G10" s="20" t="n">
        <x:f>IF('Scénarios'!D$21="Valides",G9+F10,"Saisie invalide")</x:f>
        <x:v>-8372.800000000001</x:v>
      </x:c>
      <x:c r="H10" s="19" t="n">
        <x:f>IF('Scénarios'!E$21="Valides",IF($A10&lt;='Scénarios'!E$17,0,IF($A10-'Scénarios'!E$17=1,'Scénarios'!E$18,IF($A10-'Scénarios'!E$17=2,'Scénarios'!E$19,IF($A10-'Scénarios'!E$17=3,'Scénarios'!E$20,1)))),"Saisie invalide")</x:f>
        <x:v>1</x:v>
      </x:c>
      <x:c r="I10" s="18" t="n">
        <x:f>IF('Scénarios'!E$21="Valides",IF($A10&lt;='Scénarios'!E$17,0,'Scénarios'!E$28*H10-'Scénarios'!E$12),"Saisie invalide")</x:f>
        <x:v>2423.75</x:v>
      </x:c>
      <x:c r="J10" s="20" t="n">
        <x:f>IF('Scénarios'!E$21="Valides",J9+I10,"Saisie invalide")</x:f>
        <x:v>-2832.5625</x:v>
      </x:c>
    </x:row>
    <x:row r="11" ht="25" customHeight="1">
      <x:c r="A11" s="1" t="n">
        <x:v>6</x:v>
      </x:c>
      <x:c r="B11" s="19" t="n">
        <x:f>IF('Scénarios'!C$21="Valides",IF($A11&lt;='Scénarios'!C$17,0,IF($A11-'Scénarios'!C$17=1,'Scénarios'!C$18,IF($A11-'Scénarios'!C$17=2,'Scénarios'!C$19,IF($A11-'Scénarios'!C$17=3,'Scénarios'!C$20,1)))),"Saisie invalide")</x:f>
        <x:v>1</x:v>
      </x:c>
      <x:c r="C11" s="18" t="n">
        <x:f>IF('Scénarios'!C$21="Valides",IF($A11&lt;='Scénarios'!C$17,0,'Scénarios'!C$28*B11-'Scénarios'!C$12),"Saisie invalide")</x:f>
        <x:v>-80.5</x:v>
      </x:c>
      <x:c r="D11" s="20" t="n">
        <x:f>IF('Scénarios'!C$21="Valides",D10+C11,"Saisie invalide")</x:f>
        <x:v>-12386.25</x:v>
      </x:c>
      <x:c r="E11" s="19" t="n">
        <x:f>IF('Scénarios'!D$21="Valides",IF($A11&lt;='Scénarios'!D$17,0,IF($A11-'Scénarios'!D$17=1,'Scénarios'!D$18,IF($A11-'Scénarios'!D$17=2,'Scénarios'!D$19,IF($A11-'Scénarios'!D$17=3,'Scénarios'!D$20,1)))),"Saisie invalide")</x:f>
        <x:v>1</x:v>
      </x:c>
      <x:c r="F11" s="18" t="n">
        <x:f>IF('Scénarios'!D$21="Valides",IF($A11&lt;='Scénarios'!D$17,0,'Scénarios'!D$28*E11-'Scénarios'!D$12),"Saisie invalide")</x:f>
        <x:v>1022</x:v>
      </x:c>
      <x:c r="G11" s="20" t="n">
        <x:f>IF('Scénarios'!D$21="Valides",G10+F11,"Saisie invalide")</x:f>
        <x:v>-7350.800000000001</x:v>
      </x:c>
      <x:c r="H11" s="19" t="n">
        <x:f>IF('Scénarios'!E$21="Valides",IF($A11&lt;='Scénarios'!E$17,0,IF($A11-'Scénarios'!E$17=1,'Scénarios'!E$18,IF($A11-'Scénarios'!E$17=2,'Scénarios'!E$19,IF($A11-'Scénarios'!E$17=3,'Scénarios'!E$20,1)))),"Saisie invalide")</x:f>
        <x:v>1</x:v>
      </x:c>
      <x:c r="I11" s="18" t="n">
        <x:f>IF('Scénarios'!E$21="Valides",IF($A11&lt;='Scénarios'!E$17,0,'Scénarios'!E$28*H11-'Scénarios'!E$12),"Saisie invalide")</x:f>
        <x:v>2423.75</x:v>
      </x:c>
      <x:c r="J11" s="20" t="n">
        <x:f>IF('Scénarios'!E$21="Valides",J10+I11,"Saisie invalide")</x:f>
        <x:v>-408.8125</x:v>
      </x:c>
    </x:row>
    <x:row r="12" ht="25" customHeight="1">
      <x:c r="A12" s="1" t="n">
        <x:v>7</x:v>
      </x:c>
      <x:c r="B12" s="19" t="n">
        <x:f>IF('Scénarios'!C$21="Valides",IF($A12&lt;='Scénarios'!C$17,0,IF($A12-'Scénarios'!C$17=1,'Scénarios'!C$18,IF($A12-'Scénarios'!C$17=2,'Scénarios'!C$19,IF($A12-'Scénarios'!C$17=3,'Scénarios'!C$20,1)))),"Saisie invalide")</x:f>
        <x:v>1</x:v>
      </x:c>
      <x:c r="C12" s="18" t="n">
        <x:f>IF('Scénarios'!C$21="Valides",IF($A12&lt;='Scénarios'!C$17,0,'Scénarios'!C$28*B12-'Scénarios'!C$12),"Saisie invalide")</x:f>
        <x:v>-80.5</x:v>
      </x:c>
      <x:c r="D12" s="20" t="n">
        <x:f>IF('Scénarios'!C$21="Valides",D11+C12,"Saisie invalide")</x:f>
        <x:v>-12466.75</x:v>
      </x:c>
      <x:c r="E12" s="19" t="n">
        <x:f>IF('Scénarios'!D$21="Valides",IF($A12&lt;='Scénarios'!D$17,0,IF($A12-'Scénarios'!D$17=1,'Scénarios'!D$18,IF($A12-'Scénarios'!D$17=2,'Scénarios'!D$19,IF($A12-'Scénarios'!D$17=3,'Scénarios'!D$20,1)))),"Saisie invalide")</x:f>
        <x:v>1</x:v>
      </x:c>
      <x:c r="F12" s="18" t="n">
        <x:f>IF('Scénarios'!D$21="Valides",IF($A12&lt;='Scénarios'!D$17,0,'Scénarios'!D$28*E12-'Scénarios'!D$12),"Saisie invalide")</x:f>
        <x:v>1022</x:v>
      </x:c>
      <x:c r="G12" s="20" t="n">
        <x:f>IF('Scénarios'!D$21="Valides",G11+F12,"Saisie invalide")</x:f>
        <x:v>-6328.800000000001</x:v>
      </x:c>
      <x:c r="H12" s="19" t="n">
        <x:f>IF('Scénarios'!E$21="Valides",IF($A12&lt;='Scénarios'!E$17,0,IF($A12-'Scénarios'!E$17=1,'Scénarios'!E$18,IF($A12-'Scénarios'!E$17=2,'Scénarios'!E$19,IF($A12-'Scénarios'!E$17=3,'Scénarios'!E$20,1)))),"Saisie invalide")</x:f>
        <x:v>1</x:v>
      </x:c>
      <x:c r="I12" s="18" t="n">
        <x:f>IF('Scénarios'!E$21="Valides",IF($A12&lt;='Scénarios'!E$17,0,'Scénarios'!E$28*H12-'Scénarios'!E$12),"Saisie invalide")</x:f>
        <x:v>2423.75</x:v>
      </x:c>
      <x:c r="J12" s="20" t="n">
        <x:f>IF('Scénarios'!E$21="Valides",J11+I12,"Saisie invalide")</x:f>
        <x:v>2014.9375</x:v>
      </x:c>
    </x:row>
    <x:row r="13" ht="25" customHeight="1">
      <x:c r="A13" s="1" t="n">
        <x:v>8</x:v>
      </x:c>
      <x:c r="B13" s="19" t="n">
        <x:f>IF('Scénarios'!C$21="Valides",IF($A13&lt;='Scénarios'!C$17,0,IF($A13-'Scénarios'!C$17=1,'Scénarios'!C$18,IF($A13-'Scénarios'!C$17=2,'Scénarios'!C$19,IF($A13-'Scénarios'!C$17=3,'Scénarios'!C$20,1)))),"Saisie invalide")</x:f>
        <x:v>1</x:v>
      </x:c>
      <x:c r="C13" s="18" t="n">
        <x:f>IF('Scénarios'!C$21="Valides",IF($A13&lt;='Scénarios'!C$17,0,'Scénarios'!C$28*B13-'Scénarios'!C$12),"Saisie invalide")</x:f>
        <x:v>-80.5</x:v>
      </x:c>
      <x:c r="D13" s="20" t="n">
        <x:f>IF('Scénarios'!C$21="Valides",D12+C13,"Saisie invalide")</x:f>
        <x:v>-12547.25</x:v>
      </x:c>
      <x:c r="E13" s="19" t="n">
        <x:f>IF('Scénarios'!D$21="Valides",IF($A13&lt;='Scénarios'!D$17,0,IF($A13-'Scénarios'!D$17=1,'Scénarios'!D$18,IF($A13-'Scénarios'!D$17=2,'Scénarios'!D$19,IF($A13-'Scénarios'!D$17=3,'Scénarios'!D$20,1)))),"Saisie invalide")</x:f>
        <x:v>1</x:v>
      </x:c>
      <x:c r="F13" s="18" t="n">
        <x:f>IF('Scénarios'!D$21="Valides",IF($A13&lt;='Scénarios'!D$17,0,'Scénarios'!D$28*E13-'Scénarios'!D$12),"Saisie invalide")</x:f>
        <x:v>1022</x:v>
      </x:c>
      <x:c r="G13" s="20" t="n">
        <x:f>IF('Scénarios'!D$21="Valides",G12+F13,"Saisie invalide")</x:f>
        <x:v>-5306.800000000001</x:v>
      </x:c>
      <x:c r="H13" s="19" t="n">
        <x:f>IF('Scénarios'!E$21="Valides",IF($A13&lt;='Scénarios'!E$17,0,IF($A13-'Scénarios'!E$17=1,'Scénarios'!E$18,IF($A13-'Scénarios'!E$17=2,'Scénarios'!E$19,IF($A13-'Scénarios'!E$17=3,'Scénarios'!E$20,1)))),"Saisie invalide")</x:f>
        <x:v>1</x:v>
      </x:c>
      <x:c r="I13" s="18" t="n">
        <x:f>IF('Scénarios'!E$21="Valides",IF($A13&lt;='Scénarios'!E$17,0,'Scénarios'!E$28*H13-'Scénarios'!E$12),"Saisie invalide")</x:f>
        <x:v>2423.75</x:v>
      </x:c>
      <x:c r="J13" s="20" t="n">
        <x:f>IF('Scénarios'!E$21="Valides",J12+I13,"Saisie invalide")</x:f>
        <x:v>4438.6875</x:v>
      </x:c>
    </x:row>
    <x:row r="14" ht="25" customHeight="1">
      <x:c r="A14" s="1" t="n">
        <x:v>9</x:v>
      </x:c>
      <x:c r="B14" s="19" t="n">
        <x:f>IF('Scénarios'!C$21="Valides",IF($A14&lt;='Scénarios'!C$17,0,IF($A14-'Scénarios'!C$17=1,'Scénarios'!C$18,IF($A14-'Scénarios'!C$17=2,'Scénarios'!C$19,IF($A14-'Scénarios'!C$17=3,'Scénarios'!C$20,1)))),"Saisie invalide")</x:f>
        <x:v>1</x:v>
      </x:c>
      <x:c r="C14" s="18" t="n">
        <x:f>IF('Scénarios'!C$21="Valides",IF($A14&lt;='Scénarios'!C$17,0,'Scénarios'!C$28*B14-'Scénarios'!C$12),"Saisie invalide")</x:f>
        <x:v>-80.5</x:v>
      </x:c>
      <x:c r="D14" s="20" t="n">
        <x:f>IF('Scénarios'!C$21="Valides",D13+C14,"Saisie invalide")</x:f>
        <x:v>-12627.75</x:v>
      </x:c>
      <x:c r="E14" s="19" t="n">
        <x:f>IF('Scénarios'!D$21="Valides",IF($A14&lt;='Scénarios'!D$17,0,IF($A14-'Scénarios'!D$17=1,'Scénarios'!D$18,IF($A14-'Scénarios'!D$17=2,'Scénarios'!D$19,IF($A14-'Scénarios'!D$17=3,'Scénarios'!D$20,1)))),"Saisie invalide")</x:f>
        <x:v>1</x:v>
      </x:c>
      <x:c r="F14" s="18" t="n">
        <x:f>IF('Scénarios'!D$21="Valides",IF($A14&lt;='Scénarios'!D$17,0,'Scénarios'!D$28*E14-'Scénarios'!D$12),"Saisie invalide")</x:f>
        <x:v>1022</x:v>
      </x:c>
      <x:c r="G14" s="20" t="n">
        <x:f>IF('Scénarios'!D$21="Valides",G13+F14,"Saisie invalide")</x:f>
        <x:v>-4284.800000000001</x:v>
      </x:c>
      <x:c r="H14" s="19" t="n">
        <x:f>IF('Scénarios'!E$21="Valides",IF($A14&lt;='Scénarios'!E$17,0,IF($A14-'Scénarios'!E$17=1,'Scénarios'!E$18,IF($A14-'Scénarios'!E$17=2,'Scénarios'!E$19,IF($A14-'Scénarios'!E$17=3,'Scénarios'!E$20,1)))),"Saisie invalide")</x:f>
        <x:v>1</x:v>
      </x:c>
      <x:c r="I14" s="18" t="n">
        <x:f>IF('Scénarios'!E$21="Valides",IF($A14&lt;='Scénarios'!E$17,0,'Scénarios'!E$28*H14-'Scénarios'!E$12),"Saisie invalide")</x:f>
        <x:v>2423.75</x:v>
      </x:c>
      <x:c r="J14" s="20" t="n">
        <x:f>IF('Scénarios'!E$21="Valides",J13+I14,"Saisie invalide")</x:f>
        <x:v>6862.4375</x:v>
      </x:c>
    </x:row>
    <x:row r="15" ht="25" customHeight="1">
      <x:c r="A15" s="1" t="n">
        <x:v>10</x:v>
      </x:c>
      <x:c r="B15" s="19" t="n">
        <x:f>IF('Scénarios'!C$21="Valides",IF($A15&lt;='Scénarios'!C$17,0,IF($A15-'Scénarios'!C$17=1,'Scénarios'!C$18,IF($A15-'Scénarios'!C$17=2,'Scénarios'!C$19,IF($A15-'Scénarios'!C$17=3,'Scénarios'!C$20,1)))),"Saisie invalide")</x:f>
        <x:v>1</x:v>
      </x:c>
      <x:c r="C15" s="18" t="n">
        <x:f>IF('Scénarios'!C$21="Valides",IF($A15&lt;='Scénarios'!C$17,0,'Scénarios'!C$28*B15-'Scénarios'!C$12),"Saisie invalide")</x:f>
        <x:v>-80.5</x:v>
      </x:c>
      <x:c r="D15" s="20" t="n">
        <x:f>IF('Scénarios'!C$21="Valides",D14+C15,"Saisie invalide")</x:f>
        <x:v>-12708.25</x:v>
      </x:c>
      <x:c r="E15" s="19" t="n">
        <x:f>IF('Scénarios'!D$21="Valides",IF($A15&lt;='Scénarios'!D$17,0,IF($A15-'Scénarios'!D$17=1,'Scénarios'!D$18,IF($A15-'Scénarios'!D$17=2,'Scénarios'!D$19,IF($A15-'Scénarios'!D$17=3,'Scénarios'!D$20,1)))),"Saisie invalide")</x:f>
        <x:v>1</x:v>
      </x:c>
      <x:c r="F15" s="18" t="n">
        <x:f>IF('Scénarios'!D$21="Valides",IF($A15&lt;='Scénarios'!D$17,0,'Scénarios'!D$28*E15-'Scénarios'!D$12),"Saisie invalide")</x:f>
        <x:v>1022</x:v>
      </x:c>
      <x:c r="G15" s="20" t="n">
        <x:f>IF('Scénarios'!D$21="Valides",G14+F15,"Saisie invalide")</x:f>
        <x:v>-3262.800000000001</x:v>
      </x:c>
      <x:c r="H15" s="19" t="n">
        <x:f>IF('Scénarios'!E$21="Valides",IF($A15&lt;='Scénarios'!E$17,0,IF($A15-'Scénarios'!E$17=1,'Scénarios'!E$18,IF($A15-'Scénarios'!E$17=2,'Scénarios'!E$19,IF($A15-'Scénarios'!E$17=3,'Scénarios'!E$20,1)))),"Saisie invalide")</x:f>
        <x:v>1</x:v>
      </x:c>
      <x:c r="I15" s="18" t="n">
        <x:f>IF('Scénarios'!E$21="Valides",IF($A15&lt;='Scénarios'!E$17,0,'Scénarios'!E$28*H15-'Scénarios'!E$12),"Saisie invalide")</x:f>
        <x:v>2423.75</x:v>
      </x:c>
      <x:c r="J15" s="20" t="n">
        <x:f>IF('Scénarios'!E$21="Valides",J14+I15,"Saisie invalide")</x:f>
        <x:v>9286.1875</x:v>
      </x:c>
    </x:row>
    <x:row r="16" ht="25" customHeight="1">
      <x:c r="A16" s="1" t="n">
        <x:v>11</x:v>
      </x:c>
      <x:c r="B16" s="19" t="n">
        <x:f>IF('Scénarios'!C$21="Valides",IF($A16&lt;='Scénarios'!C$17,0,IF($A16-'Scénarios'!C$17=1,'Scénarios'!C$18,IF($A16-'Scénarios'!C$17=2,'Scénarios'!C$19,IF($A16-'Scénarios'!C$17=3,'Scénarios'!C$20,1)))),"Saisie invalide")</x:f>
        <x:v>1</x:v>
      </x:c>
      <x:c r="C16" s="18" t="n">
        <x:f>IF('Scénarios'!C$21="Valides",IF($A16&lt;='Scénarios'!C$17,0,'Scénarios'!C$28*B16-'Scénarios'!C$12),"Saisie invalide")</x:f>
        <x:v>-80.5</x:v>
      </x:c>
      <x:c r="D16" s="20" t="n">
        <x:f>IF('Scénarios'!C$21="Valides",D15+C16,"Saisie invalide")</x:f>
        <x:v>-12788.75</x:v>
      </x:c>
      <x:c r="E16" s="19" t="n">
        <x:f>IF('Scénarios'!D$21="Valides",IF($A16&lt;='Scénarios'!D$17,0,IF($A16-'Scénarios'!D$17=1,'Scénarios'!D$18,IF($A16-'Scénarios'!D$17=2,'Scénarios'!D$19,IF($A16-'Scénarios'!D$17=3,'Scénarios'!D$20,1)))),"Saisie invalide")</x:f>
        <x:v>1</x:v>
      </x:c>
      <x:c r="F16" s="18" t="n">
        <x:f>IF('Scénarios'!D$21="Valides",IF($A16&lt;='Scénarios'!D$17,0,'Scénarios'!D$28*E16-'Scénarios'!D$12),"Saisie invalide")</x:f>
        <x:v>1022</x:v>
      </x:c>
      <x:c r="G16" s="20" t="n">
        <x:f>IF('Scénarios'!D$21="Valides",G15+F16,"Saisie invalide")</x:f>
        <x:v>-2240.800000000001</x:v>
      </x:c>
      <x:c r="H16" s="19" t="n">
        <x:f>IF('Scénarios'!E$21="Valides",IF($A16&lt;='Scénarios'!E$17,0,IF($A16-'Scénarios'!E$17=1,'Scénarios'!E$18,IF($A16-'Scénarios'!E$17=2,'Scénarios'!E$19,IF($A16-'Scénarios'!E$17=3,'Scénarios'!E$20,1)))),"Saisie invalide")</x:f>
        <x:v>1</x:v>
      </x:c>
      <x:c r="I16" s="18" t="n">
        <x:f>IF('Scénarios'!E$21="Valides",IF($A16&lt;='Scénarios'!E$17,0,'Scénarios'!E$28*H16-'Scénarios'!E$12),"Saisie invalide")</x:f>
        <x:v>2423.75</x:v>
      </x:c>
      <x:c r="J16" s="20" t="n">
        <x:f>IF('Scénarios'!E$21="Valides",J15+I16,"Saisie invalide")</x:f>
        <x:v>11709.9375</x:v>
      </x:c>
    </x:row>
    <x:row r="17" ht="25" customHeight="1">
      <x:c r="A17" s="1" t="n">
        <x:v>12</x:v>
      </x:c>
      <x:c r="B17" s="19" t="n">
        <x:f>IF('Scénarios'!C$21="Valides",IF($A17&lt;='Scénarios'!C$17,0,IF($A17-'Scénarios'!C$17=1,'Scénarios'!C$18,IF($A17-'Scénarios'!C$17=2,'Scénarios'!C$19,IF($A17-'Scénarios'!C$17=3,'Scénarios'!C$20,1)))),"Saisie invalide")</x:f>
        <x:v>1</x:v>
      </x:c>
      <x:c r="C17" s="18" t="n">
        <x:f>IF('Scénarios'!C$21="Valides",IF($A17&lt;='Scénarios'!C$17,0,'Scénarios'!C$28*B17-'Scénarios'!C$12),"Saisie invalide")</x:f>
        <x:v>-80.5</x:v>
      </x:c>
      <x:c r="D17" s="20" t="n">
        <x:f>IF('Scénarios'!C$21="Valides",D16+C17,"Saisie invalide")</x:f>
        <x:v>-12869.25</x:v>
      </x:c>
      <x:c r="E17" s="19" t="n">
        <x:f>IF('Scénarios'!D$21="Valides",IF($A17&lt;='Scénarios'!D$17,0,IF($A17-'Scénarios'!D$17=1,'Scénarios'!D$18,IF($A17-'Scénarios'!D$17=2,'Scénarios'!D$19,IF($A17-'Scénarios'!D$17=3,'Scénarios'!D$20,1)))),"Saisie invalide")</x:f>
        <x:v>1</x:v>
      </x:c>
      <x:c r="F17" s="18" t="n">
        <x:f>IF('Scénarios'!D$21="Valides",IF($A17&lt;='Scénarios'!D$17,0,'Scénarios'!D$28*E17-'Scénarios'!D$12),"Saisie invalide")</x:f>
        <x:v>1022</x:v>
      </x:c>
      <x:c r="G17" s="20" t="n">
        <x:f>IF('Scénarios'!D$21="Valides",G16+F17,"Saisie invalide")</x:f>
        <x:v>-1218.800000000001</x:v>
      </x:c>
      <x:c r="H17" s="19" t="n">
        <x:f>IF('Scénarios'!E$21="Valides",IF($A17&lt;='Scénarios'!E$17,0,IF($A17-'Scénarios'!E$17=1,'Scénarios'!E$18,IF($A17-'Scénarios'!E$17=2,'Scénarios'!E$19,IF($A17-'Scénarios'!E$17=3,'Scénarios'!E$20,1)))),"Saisie invalide")</x:f>
        <x:v>1</x:v>
      </x:c>
      <x:c r="I17" s="18" t="n">
        <x:f>IF('Scénarios'!E$21="Valides",IF($A17&lt;='Scénarios'!E$17,0,'Scénarios'!E$28*H17-'Scénarios'!E$12),"Saisie invalide")</x:f>
        <x:v>2423.75</x:v>
      </x:c>
      <x:c r="J17" s="20" t="n">
        <x:f>IF('Scénarios'!E$21="Valides",J16+I17,"Saisie invalide")</x:f>
        <x:v>14133.6875</x:v>
      </x:c>
    </x:row>
    <x:row r="18" ht="25" customHeight="1">
      <x:c r="A18" s="1" t="n">
        <x:v>13</x:v>
      </x:c>
      <x:c r="B18" s="19" t="n">
        <x:f>IF('Scénarios'!C$21="Valides",IF($A18&lt;='Scénarios'!C$17,0,IF($A18-'Scénarios'!C$17=1,'Scénarios'!C$18,IF($A18-'Scénarios'!C$17=2,'Scénarios'!C$19,IF($A18-'Scénarios'!C$17=3,'Scénarios'!C$20,1)))),"Saisie invalide")</x:f>
        <x:v>1</x:v>
      </x:c>
      <x:c r="C18" s="18" t="n">
        <x:f>IF('Scénarios'!C$21="Valides",IF($A18&lt;='Scénarios'!C$17,0,'Scénarios'!C$28*B18-'Scénarios'!C$12),"Saisie invalide")</x:f>
        <x:v>-80.5</x:v>
      </x:c>
      <x:c r="D18" s="20" t="n">
        <x:f>IF('Scénarios'!C$21="Valides",D17+C18,"Saisie invalide")</x:f>
        <x:v>-12949.75</x:v>
      </x:c>
      <x:c r="E18" s="19" t="n">
        <x:f>IF('Scénarios'!D$21="Valides",IF($A18&lt;='Scénarios'!D$17,0,IF($A18-'Scénarios'!D$17=1,'Scénarios'!D$18,IF($A18-'Scénarios'!D$17=2,'Scénarios'!D$19,IF($A18-'Scénarios'!D$17=3,'Scénarios'!D$20,1)))),"Saisie invalide")</x:f>
        <x:v>1</x:v>
      </x:c>
      <x:c r="F18" s="18" t="n">
        <x:f>IF('Scénarios'!D$21="Valides",IF($A18&lt;='Scénarios'!D$17,0,'Scénarios'!D$28*E18-'Scénarios'!D$12),"Saisie invalide")</x:f>
        <x:v>1022</x:v>
      </x:c>
      <x:c r="G18" s="20" t="n">
        <x:f>IF('Scénarios'!D$21="Valides",G17+F18,"Saisie invalide")</x:f>
        <x:v>-196.8000000000011</x:v>
      </x:c>
      <x:c r="H18" s="19" t="n">
        <x:f>IF('Scénarios'!E$21="Valides",IF($A18&lt;='Scénarios'!E$17,0,IF($A18-'Scénarios'!E$17=1,'Scénarios'!E$18,IF($A18-'Scénarios'!E$17=2,'Scénarios'!E$19,IF($A18-'Scénarios'!E$17=3,'Scénarios'!E$20,1)))),"Saisie invalide")</x:f>
        <x:v>1</x:v>
      </x:c>
      <x:c r="I18" s="18" t="n">
        <x:f>IF('Scénarios'!E$21="Valides",IF($A18&lt;='Scénarios'!E$17,0,'Scénarios'!E$28*H18-'Scénarios'!E$12),"Saisie invalide")</x:f>
        <x:v>2423.75</x:v>
      </x:c>
      <x:c r="J18" s="20" t="n">
        <x:f>IF('Scénarios'!E$21="Valides",J17+I18,"Saisie invalide")</x:f>
        <x:v>16557.4375</x:v>
      </x:c>
    </x:row>
    <x:row r="19" ht="25" customHeight="1">
      <x:c r="A19" s="1" t="n">
        <x:v>14</x:v>
      </x:c>
      <x:c r="B19" s="19" t="n">
        <x:f>IF('Scénarios'!C$21="Valides",IF($A19&lt;='Scénarios'!C$17,0,IF($A19-'Scénarios'!C$17=1,'Scénarios'!C$18,IF($A19-'Scénarios'!C$17=2,'Scénarios'!C$19,IF($A19-'Scénarios'!C$17=3,'Scénarios'!C$20,1)))),"Saisie invalide")</x:f>
        <x:v>1</x:v>
      </x:c>
      <x:c r="C19" s="18" t="n">
        <x:f>IF('Scénarios'!C$21="Valides",IF($A19&lt;='Scénarios'!C$17,0,'Scénarios'!C$28*B19-'Scénarios'!C$12),"Saisie invalide")</x:f>
        <x:v>-80.5</x:v>
      </x:c>
      <x:c r="D19" s="20" t="n">
        <x:f>IF('Scénarios'!C$21="Valides",D18+C19,"Saisie invalide")</x:f>
        <x:v>-13030.25</x:v>
      </x:c>
      <x:c r="E19" s="19" t="n">
        <x:f>IF('Scénarios'!D$21="Valides",IF($A19&lt;='Scénarios'!D$17,0,IF($A19-'Scénarios'!D$17=1,'Scénarios'!D$18,IF($A19-'Scénarios'!D$17=2,'Scénarios'!D$19,IF($A19-'Scénarios'!D$17=3,'Scénarios'!D$20,1)))),"Saisie invalide")</x:f>
        <x:v>1</x:v>
      </x:c>
      <x:c r="F19" s="18" t="n">
        <x:f>IF('Scénarios'!D$21="Valides",IF($A19&lt;='Scénarios'!D$17,0,'Scénarios'!D$28*E19-'Scénarios'!D$12),"Saisie invalide")</x:f>
        <x:v>1022</x:v>
      </x:c>
      <x:c r="G19" s="20" t="n">
        <x:f>IF('Scénarios'!D$21="Valides",G18+F19,"Saisie invalide")</x:f>
        <x:v>825.1999999999989</x:v>
      </x:c>
      <x:c r="H19" s="19" t="n">
        <x:f>IF('Scénarios'!E$21="Valides",IF($A19&lt;='Scénarios'!E$17,0,IF($A19-'Scénarios'!E$17=1,'Scénarios'!E$18,IF($A19-'Scénarios'!E$17=2,'Scénarios'!E$19,IF($A19-'Scénarios'!E$17=3,'Scénarios'!E$20,1)))),"Saisie invalide")</x:f>
        <x:v>1</x:v>
      </x:c>
      <x:c r="I19" s="18" t="n">
        <x:f>IF('Scénarios'!E$21="Valides",IF($A19&lt;='Scénarios'!E$17,0,'Scénarios'!E$28*H19-'Scénarios'!E$12),"Saisie invalide")</x:f>
        <x:v>2423.75</x:v>
      </x:c>
      <x:c r="J19" s="20" t="n">
        <x:f>IF('Scénarios'!E$21="Valides",J18+I19,"Saisie invalide")</x:f>
        <x:v>18981.1875</x:v>
      </x:c>
    </x:row>
    <x:row r="20" ht="25" customHeight="1">
      <x:c r="A20" s="1" t="n">
        <x:v>15</x:v>
      </x:c>
      <x:c r="B20" s="19" t="n">
        <x:f>IF('Scénarios'!C$21="Valides",IF($A20&lt;='Scénarios'!C$17,0,IF($A20-'Scénarios'!C$17=1,'Scénarios'!C$18,IF($A20-'Scénarios'!C$17=2,'Scénarios'!C$19,IF($A20-'Scénarios'!C$17=3,'Scénarios'!C$20,1)))),"Saisie invalide")</x:f>
        <x:v>1</x:v>
      </x:c>
      <x:c r="C20" s="18" t="n">
        <x:f>IF('Scénarios'!C$21="Valides",IF($A20&lt;='Scénarios'!C$17,0,'Scénarios'!C$28*B20-'Scénarios'!C$12),"Saisie invalide")</x:f>
        <x:v>-80.5</x:v>
      </x:c>
      <x:c r="D20" s="20" t="n">
        <x:f>IF('Scénarios'!C$21="Valides",D19+C20,"Saisie invalide")</x:f>
        <x:v>-13110.75</x:v>
      </x:c>
      <x:c r="E20" s="19" t="n">
        <x:f>IF('Scénarios'!D$21="Valides",IF($A20&lt;='Scénarios'!D$17,0,IF($A20-'Scénarios'!D$17=1,'Scénarios'!D$18,IF($A20-'Scénarios'!D$17=2,'Scénarios'!D$19,IF($A20-'Scénarios'!D$17=3,'Scénarios'!D$20,1)))),"Saisie invalide")</x:f>
        <x:v>1</x:v>
      </x:c>
      <x:c r="F20" s="18" t="n">
        <x:f>IF('Scénarios'!D$21="Valides",IF($A20&lt;='Scénarios'!D$17,0,'Scénarios'!D$28*E20-'Scénarios'!D$12),"Saisie invalide")</x:f>
        <x:v>1022</x:v>
      </x:c>
      <x:c r="G20" s="20" t="n">
        <x:f>IF('Scénarios'!D$21="Valides",G19+F20,"Saisie invalide")</x:f>
        <x:v>1847.199999999999</x:v>
      </x:c>
      <x:c r="H20" s="19" t="n">
        <x:f>IF('Scénarios'!E$21="Valides",IF($A20&lt;='Scénarios'!E$17,0,IF($A20-'Scénarios'!E$17=1,'Scénarios'!E$18,IF($A20-'Scénarios'!E$17=2,'Scénarios'!E$19,IF($A20-'Scénarios'!E$17=3,'Scénarios'!E$20,1)))),"Saisie invalide")</x:f>
        <x:v>1</x:v>
      </x:c>
      <x:c r="I20" s="18" t="n">
        <x:f>IF('Scénarios'!E$21="Valides",IF($A20&lt;='Scénarios'!E$17,0,'Scénarios'!E$28*H20-'Scénarios'!E$12),"Saisie invalide")</x:f>
        <x:v>2423.75</x:v>
      </x:c>
      <x:c r="J20" s="20" t="n">
        <x:f>IF('Scénarios'!E$21="Valides",J19+I20,"Saisie invalide")</x:f>
        <x:v>21404.9375</x:v>
      </x:c>
    </x:row>
    <x:row r="21" ht="25" customHeight="1">
      <x:c r="A21" s="1" t="n">
        <x:v>16</x:v>
      </x:c>
      <x:c r="B21" s="19" t="n">
        <x:f>IF('Scénarios'!C$21="Valides",IF($A21&lt;='Scénarios'!C$17,0,IF($A21-'Scénarios'!C$17=1,'Scénarios'!C$18,IF($A21-'Scénarios'!C$17=2,'Scénarios'!C$19,IF($A21-'Scénarios'!C$17=3,'Scénarios'!C$20,1)))),"Saisie invalide")</x:f>
        <x:v>1</x:v>
      </x:c>
      <x:c r="C21" s="18" t="n">
        <x:f>IF('Scénarios'!C$21="Valides",IF($A21&lt;='Scénarios'!C$17,0,'Scénarios'!C$28*B21-'Scénarios'!C$12),"Saisie invalide")</x:f>
        <x:v>-80.5</x:v>
      </x:c>
      <x:c r="D21" s="20" t="n">
        <x:f>IF('Scénarios'!C$21="Valides",D20+C21,"Saisie invalide")</x:f>
        <x:v>-13191.25</x:v>
      </x:c>
      <x:c r="E21" s="19" t="n">
        <x:f>IF('Scénarios'!D$21="Valides",IF($A21&lt;='Scénarios'!D$17,0,IF($A21-'Scénarios'!D$17=1,'Scénarios'!D$18,IF($A21-'Scénarios'!D$17=2,'Scénarios'!D$19,IF($A21-'Scénarios'!D$17=3,'Scénarios'!D$20,1)))),"Saisie invalide")</x:f>
        <x:v>1</x:v>
      </x:c>
      <x:c r="F21" s="18" t="n">
        <x:f>IF('Scénarios'!D$21="Valides",IF($A21&lt;='Scénarios'!D$17,0,'Scénarios'!D$28*E21-'Scénarios'!D$12),"Saisie invalide")</x:f>
        <x:v>1022</x:v>
      </x:c>
      <x:c r="G21" s="20" t="n">
        <x:f>IF('Scénarios'!D$21="Valides",G20+F21,"Saisie invalide")</x:f>
        <x:v>2869.199999999999</x:v>
      </x:c>
      <x:c r="H21" s="19" t="n">
        <x:f>IF('Scénarios'!E$21="Valides",IF($A21&lt;='Scénarios'!E$17,0,IF($A21-'Scénarios'!E$17=1,'Scénarios'!E$18,IF($A21-'Scénarios'!E$17=2,'Scénarios'!E$19,IF($A21-'Scénarios'!E$17=3,'Scénarios'!E$20,1)))),"Saisie invalide")</x:f>
        <x:v>1</x:v>
      </x:c>
      <x:c r="I21" s="18" t="n">
        <x:f>IF('Scénarios'!E$21="Valides",IF($A21&lt;='Scénarios'!E$17,0,'Scénarios'!E$28*H21-'Scénarios'!E$12),"Saisie invalide")</x:f>
        <x:v>2423.75</x:v>
      </x:c>
      <x:c r="J21" s="20" t="n">
        <x:f>IF('Scénarios'!E$21="Valides",J20+I21,"Saisie invalide")</x:f>
        <x:v>23828.6875</x:v>
      </x:c>
    </x:row>
    <x:row r="22" ht="25" customHeight="1">
      <x:c r="A22" s="1" t="n">
        <x:v>17</x:v>
      </x:c>
      <x:c r="B22" s="19" t="n">
        <x:f>IF('Scénarios'!C$21="Valides",IF($A22&lt;='Scénarios'!C$17,0,IF($A22-'Scénarios'!C$17=1,'Scénarios'!C$18,IF($A22-'Scénarios'!C$17=2,'Scénarios'!C$19,IF($A22-'Scénarios'!C$17=3,'Scénarios'!C$20,1)))),"Saisie invalide")</x:f>
        <x:v>1</x:v>
      </x:c>
      <x:c r="C22" s="18" t="n">
        <x:f>IF('Scénarios'!C$21="Valides",IF($A22&lt;='Scénarios'!C$17,0,'Scénarios'!C$28*B22-'Scénarios'!C$12),"Saisie invalide")</x:f>
        <x:v>-80.5</x:v>
      </x:c>
      <x:c r="D22" s="20" t="n">
        <x:f>IF('Scénarios'!C$21="Valides",D21+C22,"Saisie invalide")</x:f>
        <x:v>-13271.75</x:v>
      </x:c>
      <x:c r="E22" s="19" t="n">
        <x:f>IF('Scénarios'!D$21="Valides",IF($A22&lt;='Scénarios'!D$17,0,IF($A22-'Scénarios'!D$17=1,'Scénarios'!D$18,IF($A22-'Scénarios'!D$17=2,'Scénarios'!D$19,IF($A22-'Scénarios'!D$17=3,'Scénarios'!D$20,1)))),"Saisie invalide")</x:f>
        <x:v>1</x:v>
      </x:c>
      <x:c r="F22" s="18" t="n">
        <x:f>IF('Scénarios'!D$21="Valides",IF($A22&lt;='Scénarios'!D$17,0,'Scénarios'!D$28*E22-'Scénarios'!D$12),"Saisie invalide")</x:f>
        <x:v>1022</x:v>
      </x:c>
      <x:c r="G22" s="20" t="n">
        <x:f>IF('Scénarios'!D$21="Valides",G21+F22,"Saisie invalide")</x:f>
        <x:v>3891.199999999999</x:v>
      </x:c>
      <x:c r="H22" s="19" t="n">
        <x:f>IF('Scénarios'!E$21="Valides",IF($A22&lt;='Scénarios'!E$17,0,IF($A22-'Scénarios'!E$17=1,'Scénarios'!E$18,IF($A22-'Scénarios'!E$17=2,'Scénarios'!E$19,IF($A22-'Scénarios'!E$17=3,'Scénarios'!E$20,1)))),"Saisie invalide")</x:f>
        <x:v>1</x:v>
      </x:c>
      <x:c r="I22" s="18" t="n">
        <x:f>IF('Scénarios'!E$21="Valides",IF($A22&lt;='Scénarios'!E$17,0,'Scénarios'!E$28*H22-'Scénarios'!E$12),"Saisie invalide")</x:f>
        <x:v>2423.75</x:v>
      </x:c>
      <x:c r="J22" s="20" t="n">
        <x:f>IF('Scénarios'!E$21="Valides",J21+I22,"Saisie invalide")</x:f>
        <x:v>26252.4375</x:v>
      </x:c>
    </x:row>
    <x:row r="23" ht="25" customHeight="1">
      <x:c r="A23" s="1" t="n">
        <x:v>18</x:v>
      </x:c>
      <x:c r="B23" s="19" t="n">
        <x:f>IF('Scénarios'!C$21="Valides",IF($A23&lt;='Scénarios'!C$17,0,IF($A23-'Scénarios'!C$17=1,'Scénarios'!C$18,IF($A23-'Scénarios'!C$17=2,'Scénarios'!C$19,IF($A23-'Scénarios'!C$17=3,'Scénarios'!C$20,1)))),"Saisie invalide")</x:f>
        <x:v>1</x:v>
      </x:c>
      <x:c r="C23" s="18" t="n">
        <x:f>IF('Scénarios'!C$21="Valides",IF($A23&lt;='Scénarios'!C$17,0,'Scénarios'!C$28*B23-'Scénarios'!C$12),"Saisie invalide")</x:f>
        <x:v>-80.5</x:v>
      </x:c>
      <x:c r="D23" s="20" t="n">
        <x:f>IF('Scénarios'!C$21="Valides",D22+C23,"Saisie invalide")</x:f>
        <x:v>-13352.25</x:v>
      </x:c>
      <x:c r="E23" s="19" t="n">
        <x:f>IF('Scénarios'!D$21="Valides",IF($A23&lt;='Scénarios'!D$17,0,IF($A23-'Scénarios'!D$17=1,'Scénarios'!D$18,IF($A23-'Scénarios'!D$17=2,'Scénarios'!D$19,IF($A23-'Scénarios'!D$17=3,'Scénarios'!D$20,1)))),"Saisie invalide")</x:f>
        <x:v>1</x:v>
      </x:c>
      <x:c r="F23" s="18" t="n">
        <x:f>IF('Scénarios'!D$21="Valides",IF($A23&lt;='Scénarios'!D$17,0,'Scénarios'!D$28*E23-'Scénarios'!D$12),"Saisie invalide")</x:f>
        <x:v>1022</x:v>
      </x:c>
      <x:c r="G23" s="20" t="n">
        <x:f>IF('Scénarios'!D$21="Valides",G22+F23,"Saisie invalide")</x:f>
        <x:v>4913.199999999999</x:v>
      </x:c>
      <x:c r="H23" s="19" t="n">
        <x:f>IF('Scénarios'!E$21="Valides",IF($A23&lt;='Scénarios'!E$17,0,IF($A23-'Scénarios'!E$17=1,'Scénarios'!E$18,IF($A23-'Scénarios'!E$17=2,'Scénarios'!E$19,IF($A23-'Scénarios'!E$17=3,'Scénarios'!E$20,1)))),"Saisie invalide")</x:f>
        <x:v>1</x:v>
      </x:c>
      <x:c r="I23" s="18" t="n">
        <x:f>IF('Scénarios'!E$21="Valides",IF($A23&lt;='Scénarios'!E$17,0,'Scénarios'!E$28*H23-'Scénarios'!E$12),"Saisie invalide")</x:f>
        <x:v>2423.75</x:v>
      </x:c>
      <x:c r="J23" s="20" t="n">
        <x:f>IF('Scénarios'!E$21="Valides",J22+I23,"Saisie invalide")</x:f>
        <x:v>28676.1875</x:v>
      </x:c>
    </x:row>
    <x:row r="24" ht="25" customHeight="1">
      <x:c r="A24" s="1" t="n">
        <x:v>19</x:v>
      </x:c>
      <x:c r="B24" s="19" t="n">
        <x:f>IF('Scénarios'!C$21="Valides",IF($A24&lt;='Scénarios'!C$17,0,IF($A24-'Scénarios'!C$17=1,'Scénarios'!C$18,IF($A24-'Scénarios'!C$17=2,'Scénarios'!C$19,IF($A24-'Scénarios'!C$17=3,'Scénarios'!C$20,1)))),"Saisie invalide")</x:f>
        <x:v>1</x:v>
      </x:c>
      <x:c r="C24" s="18" t="n">
        <x:f>IF('Scénarios'!C$21="Valides",IF($A24&lt;='Scénarios'!C$17,0,'Scénarios'!C$28*B24-'Scénarios'!C$12),"Saisie invalide")</x:f>
        <x:v>-80.5</x:v>
      </x:c>
      <x:c r="D24" s="20" t="n">
        <x:f>IF('Scénarios'!C$21="Valides",D23+C24,"Saisie invalide")</x:f>
        <x:v>-13432.75</x:v>
      </x:c>
      <x:c r="E24" s="19" t="n">
        <x:f>IF('Scénarios'!D$21="Valides",IF($A24&lt;='Scénarios'!D$17,0,IF($A24-'Scénarios'!D$17=1,'Scénarios'!D$18,IF($A24-'Scénarios'!D$17=2,'Scénarios'!D$19,IF($A24-'Scénarios'!D$17=3,'Scénarios'!D$20,1)))),"Saisie invalide")</x:f>
        <x:v>1</x:v>
      </x:c>
      <x:c r="F24" s="18" t="n">
        <x:f>IF('Scénarios'!D$21="Valides",IF($A24&lt;='Scénarios'!D$17,0,'Scénarios'!D$28*E24-'Scénarios'!D$12),"Saisie invalide")</x:f>
        <x:v>1022</x:v>
      </x:c>
      <x:c r="G24" s="20" t="n">
        <x:f>IF('Scénarios'!D$21="Valides",G23+F24,"Saisie invalide")</x:f>
        <x:v>5935.199999999999</x:v>
      </x:c>
      <x:c r="H24" s="19" t="n">
        <x:f>IF('Scénarios'!E$21="Valides",IF($A24&lt;='Scénarios'!E$17,0,IF($A24-'Scénarios'!E$17=1,'Scénarios'!E$18,IF($A24-'Scénarios'!E$17=2,'Scénarios'!E$19,IF($A24-'Scénarios'!E$17=3,'Scénarios'!E$20,1)))),"Saisie invalide")</x:f>
        <x:v>1</x:v>
      </x:c>
      <x:c r="I24" s="18" t="n">
        <x:f>IF('Scénarios'!E$21="Valides",IF($A24&lt;='Scénarios'!E$17,0,'Scénarios'!E$28*H24-'Scénarios'!E$12),"Saisie invalide")</x:f>
        <x:v>2423.75</x:v>
      </x:c>
      <x:c r="J24" s="20" t="n">
        <x:f>IF('Scénarios'!E$21="Valides",J23+I24,"Saisie invalide")</x:f>
        <x:v>31099.9375</x:v>
      </x:c>
    </x:row>
    <x:row r="25" ht="25" customHeight="1">
      <x:c r="A25" s="1" t="n">
        <x:v>20</x:v>
      </x:c>
      <x:c r="B25" s="19" t="n">
        <x:f>IF('Scénarios'!C$21="Valides",IF($A25&lt;='Scénarios'!C$17,0,IF($A25-'Scénarios'!C$17=1,'Scénarios'!C$18,IF($A25-'Scénarios'!C$17=2,'Scénarios'!C$19,IF($A25-'Scénarios'!C$17=3,'Scénarios'!C$20,1)))),"Saisie invalide")</x:f>
        <x:v>1</x:v>
      </x:c>
      <x:c r="C25" s="18" t="n">
        <x:f>IF('Scénarios'!C$21="Valides",IF($A25&lt;='Scénarios'!C$17,0,'Scénarios'!C$28*B25-'Scénarios'!C$12),"Saisie invalide")</x:f>
        <x:v>-80.5</x:v>
      </x:c>
      <x:c r="D25" s="20" t="n">
        <x:f>IF('Scénarios'!C$21="Valides",D24+C25,"Saisie invalide")</x:f>
        <x:v>-13513.25</x:v>
      </x:c>
      <x:c r="E25" s="19" t="n">
        <x:f>IF('Scénarios'!D$21="Valides",IF($A25&lt;='Scénarios'!D$17,0,IF($A25-'Scénarios'!D$17=1,'Scénarios'!D$18,IF($A25-'Scénarios'!D$17=2,'Scénarios'!D$19,IF($A25-'Scénarios'!D$17=3,'Scénarios'!D$20,1)))),"Saisie invalide")</x:f>
        <x:v>1</x:v>
      </x:c>
      <x:c r="F25" s="18" t="n">
        <x:f>IF('Scénarios'!D$21="Valides",IF($A25&lt;='Scénarios'!D$17,0,'Scénarios'!D$28*E25-'Scénarios'!D$12),"Saisie invalide")</x:f>
        <x:v>1022</x:v>
      </x:c>
      <x:c r="G25" s="20" t="n">
        <x:f>IF('Scénarios'!D$21="Valides",G24+F25,"Saisie invalide")</x:f>
        <x:v>6957.199999999999</x:v>
      </x:c>
      <x:c r="H25" s="19" t="n">
        <x:f>IF('Scénarios'!E$21="Valides",IF($A25&lt;='Scénarios'!E$17,0,IF($A25-'Scénarios'!E$17=1,'Scénarios'!E$18,IF($A25-'Scénarios'!E$17=2,'Scénarios'!E$19,IF($A25-'Scénarios'!E$17=3,'Scénarios'!E$20,1)))),"Saisie invalide")</x:f>
        <x:v>1</x:v>
      </x:c>
      <x:c r="I25" s="18" t="n">
        <x:f>IF('Scénarios'!E$21="Valides",IF($A25&lt;='Scénarios'!E$17,0,'Scénarios'!E$28*H25-'Scénarios'!E$12),"Saisie invalide")</x:f>
        <x:v>2423.75</x:v>
      </x:c>
      <x:c r="J25" s="20" t="n">
        <x:f>IF('Scénarios'!E$21="Valides",J24+I25,"Saisie invalide")</x:f>
        <x:v>33523.6875</x:v>
      </x:c>
    </x:row>
    <x:row r="26" ht="25" customHeight="1">
      <x:c r="A26" s="1" t="n">
        <x:v>21</x:v>
      </x:c>
      <x:c r="B26" s="19" t="n">
        <x:f>IF('Scénarios'!C$21="Valides",IF($A26&lt;='Scénarios'!C$17,0,IF($A26-'Scénarios'!C$17=1,'Scénarios'!C$18,IF($A26-'Scénarios'!C$17=2,'Scénarios'!C$19,IF($A26-'Scénarios'!C$17=3,'Scénarios'!C$20,1)))),"Saisie invalide")</x:f>
        <x:v>1</x:v>
      </x:c>
      <x:c r="C26" s="18" t="n">
        <x:f>IF('Scénarios'!C$21="Valides",IF($A26&lt;='Scénarios'!C$17,0,'Scénarios'!C$28*B26-'Scénarios'!C$12),"Saisie invalide")</x:f>
        <x:v>-80.5</x:v>
      </x:c>
      <x:c r="D26" s="20" t="n">
        <x:f>IF('Scénarios'!C$21="Valides",D25+C26,"Saisie invalide")</x:f>
        <x:v>-13593.75</x:v>
      </x:c>
      <x:c r="E26" s="19" t="n">
        <x:f>IF('Scénarios'!D$21="Valides",IF($A26&lt;='Scénarios'!D$17,0,IF($A26-'Scénarios'!D$17=1,'Scénarios'!D$18,IF($A26-'Scénarios'!D$17=2,'Scénarios'!D$19,IF($A26-'Scénarios'!D$17=3,'Scénarios'!D$20,1)))),"Saisie invalide")</x:f>
        <x:v>1</x:v>
      </x:c>
      <x:c r="F26" s="18" t="n">
        <x:f>IF('Scénarios'!D$21="Valides",IF($A26&lt;='Scénarios'!D$17,0,'Scénarios'!D$28*E26-'Scénarios'!D$12),"Saisie invalide")</x:f>
        <x:v>1022</x:v>
      </x:c>
      <x:c r="G26" s="20" t="n">
        <x:f>IF('Scénarios'!D$21="Valides",G25+F26,"Saisie invalide")</x:f>
        <x:v>7979.199999999999</x:v>
      </x:c>
      <x:c r="H26" s="19" t="n">
        <x:f>IF('Scénarios'!E$21="Valides",IF($A26&lt;='Scénarios'!E$17,0,IF($A26-'Scénarios'!E$17=1,'Scénarios'!E$18,IF($A26-'Scénarios'!E$17=2,'Scénarios'!E$19,IF($A26-'Scénarios'!E$17=3,'Scénarios'!E$20,1)))),"Saisie invalide")</x:f>
        <x:v>1</x:v>
      </x:c>
      <x:c r="I26" s="18" t="n">
        <x:f>IF('Scénarios'!E$21="Valides",IF($A26&lt;='Scénarios'!E$17,0,'Scénarios'!E$28*H26-'Scénarios'!E$12),"Saisie invalide")</x:f>
        <x:v>2423.75</x:v>
      </x:c>
      <x:c r="J26" s="20" t="n">
        <x:f>IF('Scénarios'!E$21="Valides",J25+I26,"Saisie invalide")</x:f>
        <x:v>35947.4375</x:v>
      </x:c>
    </x:row>
    <x:row r="27" ht="25" customHeight="1">
      <x:c r="A27" s="1" t="n">
        <x:v>22</x:v>
      </x:c>
      <x:c r="B27" s="19" t="n">
        <x:f>IF('Scénarios'!C$21="Valides",IF($A27&lt;='Scénarios'!C$17,0,IF($A27-'Scénarios'!C$17=1,'Scénarios'!C$18,IF($A27-'Scénarios'!C$17=2,'Scénarios'!C$19,IF($A27-'Scénarios'!C$17=3,'Scénarios'!C$20,1)))),"Saisie invalide")</x:f>
        <x:v>1</x:v>
      </x:c>
      <x:c r="C27" s="18" t="n">
        <x:f>IF('Scénarios'!C$21="Valides",IF($A27&lt;='Scénarios'!C$17,0,'Scénarios'!C$28*B27-'Scénarios'!C$12),"Saisie invalide")</x:f>
        <x:v>-80.5</x:v>
      </x:c>
      <x:c r="D27" s="20" t="n">
        <x:f>IF('Scénarios'!C$21="Valides",D26+C27,"Saisie invalide")</x:f>
        <x:v>-13674.25</x:v>
      </x:c>
      <x:c r="E27" s="19" t="n">
        <x:f>IF('Scénarios'!D$21="Valides",IF($A27&lt;='Scénarios'!D$17,0,IF($A27-'Scénarios'!D$17=1,'Scénarios'!D$18,IF($A27-'Scénarios'!D$17=2,'Scénarios'!D$19,IF($A27-'Scénarios'!D$17=3,'Scénarios'!D$20,1)))),"Saisie invalide")</x:f>
        <x:v>1</x:v>
      </x:c>
      <x:c r="F27" s="18" t="n">
        <x:f>IF('Scénarios'!D$21="Valides",IF($A27&lt;='Scénarios'!D$17,0,'Scénarios'!D$28*E27-'Scénarios'!D$12),"Saisie invalide")</x:f>
        <x:v>1022</x:v>
      </x:c>
      <x:c r="G27" s="20" t="n">
        <x:f>IF('Scénarios'!D$21="Valides",G26+F27,"Saisie invalide")</x:f>
        <x:v>9001.199999999999</x:v>
      </x:c>
      <x:c r="H27" s="19" t="n">
        <x:f>IF('Scénarios'!E$21="Valides",IF($A27&lt;='Scénarios'!E$17,0,IF($A27-'Scénarios'!E$17=1,'Scénarios'!E$18,IF($A27-'Scénarios'!E$17=2,'Scénarios'!E$19,IF($A27-'Scénarios'!E$17=3,'Scénarios'!E$20,1)))),"Saisie invalide")</x:f>
        <x:v>1</x:v>
      </x:c>
      <x:c r="I27" s="18" t="n">
        <x:f>IF('Scénarios'!E$21="Valides",IF($A27&lt;='Scénarios'!E$17,0,'Scénarios'!E$28*H27-'Scénarios'!E$12),"Saisie invalide")</x:f>
        <x:v>2423.75</x:v>
      </x:c>
      <x:c r="J27" s="20" t="n">
        <x:f>IF('Scénarios'!E$21="Valides",J26+I27,"Saisie invalide")</x:f>
        <x:v>38371.1875</x:v>
      </x:c>
    </x:row>
    <x:row r="28" ht="25" customHeight="1">
      <x:c r="A28" s="1" t="n">
        <x:v>23</x:v>
      </x:c>
      <x:c r="B28" s="19" t="n">
        <x:f>IF('Scénarios'!C$21="Valides",IF($A28&lt;='Scénarios'!C$17,0,IF($A28-'Scénarios'!C$17=1,'Scénarios'!C$18,IF($A28-'Scénarios'!C$17=2,'Scénarios'!C$19,IF($A28-'Scénarios'!C$17=3,'Scénarios'!C$20,1)))),"Saisie invalide")</x:f>
        <x:v>1</x:v>
      </x:c>
      <x:c r="C28" s="18" t="n">
        <x:f>IF('Scénarios'!C$21="Valides",IF($A28&lt;='Scénarios'!C$17,0,'Scénarios'!C$28*B28-'Scénarios'!C$12),"Saisie invalide")</x:f>
        <x:v>-80.5</x:v>
      </x:c>
      <x:c r="D28" s="20" t="n">
        <x:f>IF('Scénarios'!C$21="Valides",D27+C28,"Saisie invalide")</x:f>
        <x:v>-13754.75</x:v>
      </x:c>
      <x:c r="E28" s="19" t="n">
        <x:f>IF('Scénarios'!D$21="Valides",IF($A28&lt;='Scénarios'!D$17,0,IF($A28-'Scénarios'!D$17=1,'Scénarios'!D$18,IF($A28-'Scénarios'!D$17=2,'Scénarios'!D$19,IF($A28-'Scénarios'!D$17=3,'Scénarios'!D$20,1)))),"Saisie invalide")</x:f>
        <x:v>1</x:v>
      </x:c>
      <x:c r="F28" s="18" t="n">
        <x:f>IF('Scénarios'!D$21="Valides",IF($A28&lt;='Scénarios'!D$17,0,'Scénarios'!D$28*E28-'Scénarios'!D$12),"Saisie invalide")</x:f>
        <x:v>1022</x:v>
      </x:c>
      <x:c r="G28" s="20" t="n">
        <x:f>IF('Scénarios'!D$21="Valides",G27+F28,"Saisie invalide")</x:f>
        <x:v>10023.199999999999</x:v>
      </x:c>
      <x:c r="H28" s="19" t="n">
        <x:f>IF('Scénarios'!E$21="Valides",IF($A28&lt;='Scénarios'!E$17,0,IF($A28-'Scénarios'!E$17=1,'Scénarios'!E$18,IF($A28-'Scénarios'!E$17=2,'Scénarios'!E$19,IF($A28-'Scénarios'!E$17=3,'Scénarios'!E$20,1)))),"Saisie invalide")</x:f>
        <x:v>1</x:v>
      </x:c>
      <x:c r="I28" s="18" t="n">
        <x:f>IF('Scénarios'!E$21="Valides",IF($A28&lt;='Scénarios'!E$17,0,'Scénarios'!E$28*H28-'Scénarios'!E$12),"Saisie invalide")</x:f>
        <x:v>2423.75</x:v>
      </x:c>
      <x:c r="J28" s="20" t="n">
        <x:f>IF('Scénarios'!E$21="Valides",J27+I28,"Saisie invalide")</x:f>
        <x:v>40794.9375</x:v>
      </x:c>
    </x:row>
    <x:row r="29" ht="25" customHeight="1">
      <x:c r="A29" s="1" t="n">
        <x:v>24</x:v>
      </x:c>
      <x:c r="B29" s="19" t="n">
        <x:f>IF('Scénarios'!C$21="Valides",IF($A29&lt;='Scénarios'!C$17,0,IF($A29-'Scénarios'!C$17=1,'Scénarios'!C$18,IF($A29-'Scénarios'!C$17=2,'Scénarios'!C$19,IF($A29-'Scénarios'!C$17=3,'Scénarios'!C$20,1)))),"Saisie invalide")</x:f>
        <x:v>1</x:v>
      </x:c>
      <x:c r="C29" s="18" t="n">
        <x:f>IF('Scénarios'!C$21="Valides",IF($A29&lt;='Scénarios'!C$17,0,'Scénarios'!C$28*B29-'Scénarios'!C$12),"Saisie invalide")</x:f>
        <x:v>-80.5</x:v>
      </x:c>
      <x:c r="D29" s="20" t="n">
        <x:f>IF('Scénarios'!C$21="Valides",D28+C29,"Saisie invalide")</x:f>
        <x:v>-13835.25</x:v>
      </x:c>
      <x:c r="E29" s="19" t="n">
        <x:f>IF('Scénarios'!D$21="Valides",IF($A29&lt;='Scénarios'!D$17,0,IF($A29-'Scénarios'!D$17=1,'Scénarios'!D$18,IF($A29-'Scénarios'!D$17=2,'Scénarios'!D$19,IF($A29-'Scénarios'!D$17=3,'Scénarios'!D$20,1)))),"Saisie invalide")</x:f>
        <x:v>1</x:v>
      </x:c>
      <x:c r="F29" s="18" t="n">
        <x:f>IF('Scénarios'!D$21="Valides",IF($A29&lt;='Scénarios'!D$17,0,'Scénarios'!D$28*E29-'Scénarios'!D$12),"Saisie invalide")</x:f>
        <x:v>1022</x:v>
      </x:c>
      <x:c r="G29" s="20" t="n">
        <x:f>IF('Scénarios'!D$21="Valides",G28+F29,"Saisie invalide")</x:f>
        <x:v>11045.199999999999</x:v>
      </x:c>
      <x:c r="H29" s="19" t="n">
        <x:f>IF('Scénarios'!E$21="Valides",IF($A29&lt;='Scénarios'!E$17,0,IF($A29-'Scénarios'!E$17=1,'Scénarios'!E$18,IF($A29-'Scénarios'!E$17=2,'Scénarios'!E$19,IF($A29-'Scénarios'!E$17=3,'Scénarios'!E$20,1)))),"Saisie invalide")</x:f>
        <x:v>1</x:v>
      </x:c>
      <x:c r="I29" s="18" t="n">
        <x:f>IF('Scénarios'!E$21="Valides",IF($A29&lt;='Scénarios'!E$17,0,'Scénarios'!E$28*H29-'Scénarios'!E$12),"Saisie invalide")</x:f>
        <x:v>2423.75</x:v>
      </x:c>
      <x:c r="J29" s="20" t="n">
        <x:f>IF('Scénarios'!E$21="Valides",J28+I29,"Saisie invalide")</x:f>
        <x:v>43218.6875</x:v>
      </x:c>
    </x:row>
    <x:row r="30" ht="25" customHeight="1">
      <x:c r="A30" s="1" t="n">
        <x:v>25</x:v>
      </x:c>
      <x:c r="B30" s="19" t="n">
        <x:f>IF('Scénarios'!C$21="Valides",IF($A30&lt;='Scénarios'!C$17,0,IF($A30-'Scénarios'!C$17=1,'Scénarios'!C$18,IF($A30-'Scénarios'!C$17=2,'Scénarios'!C$19,IF($A30-'Scénarios'!C$17=3,'Scénarios'!C$20,1)))),"Saisie invalide")</x:f>
        <x:v>1</x:v>
      </x:c>
      <x:c r="C30" s="18" t="n">
        <x:f>IF('Scénarios'!C$21="Valides",IF($A30&lt;='Scénarios'!C$17,0,'Scénarios'!C$28*B30-'Scénarios'!C$12),"Saisie invalide")</x:f>
        <x:v>-80.5</x:v>
      </x:c>
      <x:c r="D30" s="20" t="n">
        <x:f>IF('Scénarios'!C$21="Valides",D29+C30,"Saisie invalide")</x:f>
        <x:v>-13915.75</x:v>
      </x:c>
      <x:c r="E30" s="19" t="n">
        <x:f>IF('Scénarios'!D$21="Valides",IF($A30&lt;='Scénarios'!D$17,0,IF($A30-'Scénarios'!D$17=1,'Scénarios'!D$18,IF($A30-'Scénarios'!D$17=2,'Scénarios'!D$19,IF($A30-'Scénarios'!D$17=3,'Scénarios'!D$20,1)))),"Saisie invalide")</x:f>
        <x:v>1</x:v>
      </x:c>
      <x:c r="F30" s="18" t="n">
        <x:f>IF('Scénarios'!D$21="Valides",IF($A30&lt;='Scénarios'!D$17,0,'Scénarios'!D$28*E30-'Scénarios'!D$12),"Saisie invalide")</x:f>
        <x:v>1022</x:v>
      </x:c>
      <x:c r="G30" s="20" t="n">
        <x:f>IF('Scénarios'!D$21="Valides",G29+F30,"Saisie invalide")</x:f>
        <x:v>12067.199999999999</x:v>
      </x:c>
      <x:c r="H30" s="19" t="n">
        <x:f>IF('Scénarios'!E$21="Valides",IF($A30&lt;='Scénarios'!E$17,0,IF($A30-'Scénarios'!E$17=1,'Scénarios'!E$18,IF($A30-'Scénarios'!E$17=2,'Scénarios'!E$19,IF($A30-'Scénarios'!E$17=3,'Scénarios'!E$20,1)))),"Saisie invalide")</x:f>
        <x:v>1</x:v>
      </x:c>
      <x:c r="I30" s="18" t="n">
        <x:f>IF('Scénarios'!E$21="Valides",IF($A30&lt;='Scénarios'!E$17,0,'Scénarios'!E$28*H30-'Scénarios'!E$12),"Saisie invalide")</x:f>
        <x:v>2423.75</x:v>
      </x:c>
      <x:c r="J30" s="20" t="n">
        <x:f>IF('Scénarios'!E$21="Valides",J29+I30,"Saisie invalide")</x:f>
        <x:v>45642.4375</x:v>
      </x:c>
    </x:row>
    <x:row r="31" ht="25" customHeight="1">
      <x:c r="A31" s="1" t="n">
        <x:v>26</x:v>
      </x:c>
      <x:c r="B31" s="19" t="n">
        <x:f>IF('Scénarios'!C$21="Valides",IF($A31&lt;='Scénarios'!C$17,0,IF($A31-'Scénarios'!C$17=1,'Scénarios'!C$18,IF($A31-'Scénarios'!C$17=2,'Scénarios'!C$19,IF($A31-'Scénarios'!C$17=3,'Scénarios'!C$20,1)))),"Saisie invalide")</x:f>
        <x:v>1</x:v>
      </x:c>
      <x:c r="C31" s="18" t="n">
        <x:f>IF('Scénarios'!C$21="Valides",IF($A31&lt;='Scénarios'!C$17,0,'Scénarios'!C$28*B31-'Scénarios'!C$12),"Saisie invalide")</x:f>
        <x:v>-80.5</x:v>
      </x:c>
      <x:c r="D31" s="20" t="n">
        <x:f>IF('Scénarios'!C$21="Valides",D30+C31,"Saisie invalide")</x:f>
        <x:v>-13996.25</x:v>
      </x:c>
      <x:c r="E31" s="19" t="n">
        <x:f>IF('Scénarios'!D$21="Valides",IF($A31&lt;='Scénarios'!D$17,0,IF($A31-'Scénarios'!D$17=1,'Scénarios'!D$18,IF($A31-'Scénarios'!D$17=2,'Scénarios'!D$19,IF($A31-'Scénarios'!D$17=3,'Scénarios'!D$20,1)))),"Saisie invalide")</x:f>
        <x:v>1</x:v>
      </x:c>
      <x:c r="F31" s="18" t="n">
        <x:f>IF('Scénarios'!D$21="Valides",IF($A31&lt;='Scénarios'!D$17,0,'Scénarios'!D$28*E31-'Scénarios'!D$12),"Saisie invalide")</x:f>
        <x:v>1022</x:v>
      </x:c>
      <x:c r="G31" s="20" t="n">
        <x:f>IF('Scénarios'!D$21="Valides",G30+F31,"Saisie invalide")</x:f>
        <x:v>13089.199999999999</x:v>
      </x:c>
      <x:c r="H31" s="19" t="n">
        <x:f>IF('Scénarios'!E$21="Valides",IF($A31&lt;='Scénarios'!E$17,0,IF($A31-'Scénarios'!E$17=1,'Scénarios'!E$18,IF($A31-'Scénarios'!E$17=2,'Scénarios'!E$19,IF($A31-'Scénarios'!E$17=3,'Scénarios'!E$20,1)))),"Saisie invalide")</x:f>
        <x:v>1</x:v>
      </x:c>
      <x:c r="I31" s="18" t="n">
        <x:f>IF('Scénarios'!E$21="Valides",IF($A31&lt;='Scénarios'!E$17,0,'Scénarios'!E$28*H31-'Scénarios'!E$12),"Saisie invalide")</x:f>
        <x:v>2423.75</x:v>
      </x:c>
      <x:c r="J31" s="20" t="n">
        <x:f>IF('Scénarios'!E$21="Valides",J30+I31,"Saisie invalide")</x:f>
        <x:v>48066.1875</x:v>
      </x:c>
    </x:row>
    <x:row r="32" ht="25" customHeight="1">
      <x:c r="A32" s="1" t="n">
        <x:v>27</x:v>
      </x:c>
      <x:c r="B32" s="19" t="n">
        <x:f>IF('Scénarios'!C$21="Valides",IF($A32&lt;='Scénarios'!C$17,0,IF($A32-'Scénarios'!C$17=1,'Scénarios'!C$18,IF($A32-'Scénarios'!C$17=2,'Scénarios'!C$19,IF($A32-'Scénarios'!C$17=3,'Scénarios'!C$20,1)))),"Saisie invalide")</x:f>
        <x:v>1</x:v>
      </x:c>
      <x:c r="C32" s="18" t="n">
        <x:f>IF('Scénarios'!C$21="Valides",IF($A32&lt;='Scénarios'!C$17,0,'Scénarios'!C$28*B32-'Scénarios'!C$12),"Saisie invalide")</x:f>
        <x:v>-80.5</x:v>
      </x:c>
      <x:c r="D32" s="20" t="n">
        <x:f>IF('Scénarios'!C$21="Valides",D31+C32,"Saisie invalide")</x:f>
        <x:v>-14076.75</x:v>
      </x:c>
      <x:c r="E32" s="19" t="n">
        <x:f>IF('Scénarios'!D$21="Valides",IF($A32&lt;='Scénarios'!D$17,0,IF($A32-'Scénarios'!D$17=1,'Scénarios'!D$18,IF($A32-'Scénarios'!D$17=2,'Scénarios'!D$19,IF($A32-'Scénarios'!D$17=3,'Scénarios'!D$20,1)))),"Saisie invalide")</x:f>
        <x:v>1</x:v>
      </x:c>
      <x:c r="F32" s="18" t="n">
        <x:f>IF('Scénarios'!D$21="Valides",IF($A32&lt;='Scénarios'!D$17,0,'Scénarios'!D$28*E32-'Scénarios'!D$12),"Saisie invalide")</x:f>
        <x:v>1022</x:v>
      </x:c>
      <x:c r="G32" s="20" t="n">
        <x:f>IF('Scénarios'!D$21="Valides",G31+F32,"Saisie invalide")</x:f>
        <x:v>14111.199999999999</x:v>
      </x:c>
      <x:c r="H32" s="19" t="n">
        <x:f>IF('Scénarios'!E$21="Valides",IF($A32&lt;='Scénarios'!E$17,0,IF($A32-'Scénarios'!E$17=1,'Scénarios'!E$18,IF($A32-'Scénarios'!E$17=2,'Scénarios'!E$19,IF($A32-'Scénarios'!E$17=3,'Scénarios'!E$20,1)))),"Saisie invalide")</x:f>
        <x:v>1</x:v>
      </x:c>
      <x:c r="I32" s="18" t="n">
        <x:f>IF('Scénarios'!E$21="Valides",IF($A32&lt;='Scénarios'!E$17,0,'Scénarios'!E$28*H32-'Scénarios'!E$12),"Saisie invalide")</x:f>
        <x:v>2423.75</x:v>
      </x:c>
      <x:c r="J32" s="20" t="n">
        <x:f>IF('Scénarios'!E$21="Valides",J31+I32,"Saisie invalide")</x:f>
        <x:v>50489.9375</x:v>
      </x:c>
    </x:row>
    <x:row r="33" ht="25" customHeight="1">
      <x:c r="A33" s="1" t="n">
        <x:v>28</x:v>
      </x:c>
      <x:c r="B33" s="19" t="n">
        <x:f>IF('Scénarios'!C$21="Valides",IF($A33&lt;='Scénarios'!C$17,0,IF($A33-'Scénarios'!C$17=1,'Scénarios'!C$18,IF($A33-'Scénarios'!C$17=2,'Scénarios'!C$19,IF($A33-'Scénarios'!C$17=3,'Scénarios'!C$20,1)))),"Saisie invalide")</x:f>
        <x:v>1</x:v>
      </x:c>
      <x:c r="C33" s="18" t="n">
        <x:f>IF('Scénarios'!C$21="Valides",IF($A33&lt;='Scénarios'!C$17,0,'Scénarios'!C$28*B33-'Scénarios'!C$12),"Saisie invalide")</x:f>
        <x:v>-80.5</x:v>
      </x:c>
      <x:c r="D33" s="20" t="n">
        <x:f>IF('Scénarios'!C$21="Valides",D32+C33,"Saisie invalide")</x:f>
        <x:v>-14157.25</x:v>
      </x:c>
      <x:c r="E33" s="19" t="n">
        <x:f>IF('Scénarios'!D$21="Valides",IF($A33&lt;='Scénarios'!D$17,0,IF($A33-'Scénarios'!D$17=1,'Scénarios'!D$18,IF($A33-'Scénarios'!D$17=2,'Scénarios'!D$19,IF($A33-'Scénarios'!D$17=3,'Scénarios'!D$20,1)))),"Saisie invalide")</x:f>
        <x:v>1</x:v>
      </x:c>
      <x:c r="F33" s="18" t="n">
        <x:f>IF('Scénarios'!D$21="Valides",IF($A33&lt;='Scénarios'!D$17,0,'Scénarios'!D$28*E33-'Scénarios'!D$12),"Saisie invalide")</x:f>
        <x:v>1022</x:v>
      </x:c>
      <x:c r="G33" s="20" t="n">
        <x:f>IF('Scénarios'!D$21="Valides",G32+F33,"Saisie invalide")</x:f>
        <x:v>15133.199999999999</x:v>
      </x:c>
      <x:c r="H33" s="19" t="n">
        <x:f>IF('Scénarios'!E$21="Valides",IF($A33&lt;='Scénarios'!E$17,0,IF($A33-'Scénarios'!E$17=1,'Scénarios'!E$18,IF($A33-'Scénarios'!E$17=2,'Scénarios'!E$19,IF($A33-'Scénarios'!E$17=3,'Scénarios'!E$20,1)))),"Saisie invalide")</x:f>
        <x:v>1</x:v>
      </x:c>
      <x:c r="I33" s="18" t="n">
        <x:f>IF('Scénarios'!E$21="Valides",IF($A33&lt;='Scénarios'!E$17,0,'Scénarios'!E$28*H33-'Scénarios'!E$12),"Saisie invalide")</x:f>
        <x:v>2423.75</x:v>
      </x:c>
      <x:c r="J33" s="20" t="n">
        <x:f>IF('Scénarios'!E$21="Valides",J32+I33,"Saisie invalide")</x:f>
        <x:v>52913.6875</x:v>
      </x:c>
    </x:row>
    <x:row r="34" ht="25" customHeight="1">
      <x:c r="A34" s="1" t="n">
        <x:v>29</x:v>
      </x:c>
      <x:c r="B34" s="19" t="n">
        <x:f>IF('Scénarios'!C$21="Valides",IF($A34&lt;='Scénarios'!C$17,0,IF($A34-'Scénarios'!C$17=1,'Scénarios'!C$18,IF($A34-'Scénarios'!C$17=2,'Scénarios'!C$19,IF($A34-'Scénarios'!C$17=3,'Scénarios'!C$20,1)))),"Saisie invalide")</x:f>
        <x:v>1</x:v>
      </x:c>
      <x:c r="C34" s="18" t="n">
        <x:f>IF('Scénarios'!C$21="Valides",IF($A34&lt;='Scénarios'!C$17,0,'Scénarios'!C$28*B34-'Scénarios'!C$12),"Saisie invalide")</x:f>
        <x:v>-80.5</x:v>
      </x:c>
      <x:c r="D34" s="20" t="n">
        <x:f>IF('Scénarios'!C$21="Valides",D33+C34,"Saisie invalide")</x:f>
        <x:v>-14237.75</x:v>
      </x:c>
      <x:c r="E34" s="19" t="n">
        <x:f>IF('Scénarios'!D$21="Valides",IF($A34&lt;='Scénarios'!D$17,0,IF($A34-'Scénarios'!D$17=1,'Scénarios'!D$18,IF($A34-'Scénarios'!D$17=2,'Scénarios'!D$19,IF($A34-'Scénarios'!D$17=3,'Scénarios'!D$20,1)))),"Saisie invalide")</x:f>
        <x:v>1</x:v>
      </x:c>
      <x:c r="F34" s="18" t="n">
        <x:f>IF('Scénarios'!D$21="Valides",IF($A34&lt;='Scénarios'!D$17,0,'Scénarios'!D$28*E34-'Scénarios'!D$12),"Saisie invalide")</x:f>
        <x:v>1022</x:v>
      </x:c>
      <x:c r="G34" s="20" t="n">
        <x:f>IF('Scénarios'!D$21="Valides",G33+F34,"Saisie invalide")</x:f>
        <x:v>16155.199999999999</x:v>
      </x:c>
      <x:c r="H34" s="19" t="n">
        <x:f>IF('Scénarios'!E$21="Valides",IF($A34&lt;='Scénarios'!E$17,0,IF($A34-'Scénarios'!E$17=1,'Scénarios'!E$18,IF($A34-'Scénarios'!E$17=2,'Scénarios'!E$19,IF($A34-'Scénarios'!E$17=3,'Scénarios'!E$20,1)))),"Saisie invalide")</x:f>
        <x:v>1</x:v>
      </x:c>
      <x:c r="I34" s="18" t="n">
        <x:f>IF('Scénarios'!E$21="Valides",IF($A34&lt;='Scénarios'!E$17,0,'Scénarios'!E$28*H34-'Scénarios'!E$12),"Saisie invalide")</x:f>
        <x:v>2423.75</x:v>
      </x:c>
      <x:c r="J34" s="20" t="n">
        <x:f>IF('Scénarios'!E$21="Valides",J33+I34,"Saisie invalide")</x:f>
        <x:v>55337.4375</x:v>
      </x:c>
    </x:row>
    <x:row r="35" ht="25" customHeight="1">
      <x:c r="A35" s="1" t="n">
        <x:v>30</x:v>
      </x:c>
      <x:c r="B35" s="19" t="n">
        <x:f>IF('Scénarios'!C$21="Valides",IF($A35&lt;='Scénarios'!C$17,0,IF($A35-'Scénarios'!C$17=1,'Scénarios'!C$18,IF($A35-'Scénarios'!C$17=2,'Scénarios'!C$19,IF($A35-'Scénarios'!C$17=3,'Scénarios'!C$20,1)))),"Saisie invalide")</x:f>
        <x:v>1</x:v>
      </x:c>
      <x:c r="C35" s="18" t="n">
        <x:f>IF('Scénarios'!C$21="Valides",IF($A35&lt;='Scénarios'!C$17,0,'Scénarios'!C$28*B35-'Scénarios'!C$12),"Saisie invalide")</x:f>
        <x:v>-80.5</x:v>
      </x:c>
      <x:c r="D35" s="20" t="n">
        <x:f>IF('Scénarios'!C$21="Valides",D34+C35,"Saisie invalide")</x:f>
        <x:v>-14318.25</x:v>
      </x:c>
      <x:c r="E35" s="19" t="n">
        <x:f>IF('Scénarios'!D$21="Valides",IF($A35&lt;='Scénarios'!D$17,0,IF($A35-'Scénarios'!D$17=1,'Scénarios'!D$18,IF($A35-'Scénarios'!D$17=2,'Scénarios'!D$19,IF($A35-'Scénarios'!D$17=3,'Scénarios'!D$20,1)))),"Saisie invalide")</x:f>
        <x:v>1</x:v>
      </x:c>
      <x:c r="F35" s="18" t="n">
        <x:f>IF('Scénarios'!D$21="Valides",IF($A35&lt;='Scénarios'!D$17,0,'Scénarios'!D$28*E35-'Scénarios'!D$12),"Saisie invalide")</x:f>
        <x:v>1022</x:v>
      </x:c>
      <x:c r="G35" s="20" t="n">
        <x:f>IF('Scénarios'!D$21="Valides",G34+F35,"Saisie invalide")</x:f>
        <x:v>17177.199999999997</x:v>
      </x:c>
      <x:c r="H35" s="19" t="n">
        <x:f>IF('Scénarios'!E$21="Valides",IF($A35&lt;='Scénarios'!E$17,0,IF($A35-'Scénarios'!E$17=1,'Scénarios'!E$18,IF($A35-'Scénarios'!E$17=2,'Scénarios'!E$19,IF($A35-'Scénarios'!E$17=3,'Scénarios'!E$20,1)))),"Saisie invalide")</x:f>
        <x:v>1</x:v>
      </x:c>
      <x:c r="I35" s="18" t="n">
        <x:f>IF('Scénarios'!E$21="Valides",IF($A35&lt;='Scénarios'!E$17,0,'Scénarios'!E$28*H35-'Scénarios'!E$12),"Saisie invalide")</x:f>
        <x:v>2423.75</x:v>
      </x:c>
      <x:c r="J35" s="20" t="n">
        <x:f>IF('Scénarios'!E$21="Valides",J34+I35,"Saisie invalide")</x:f>
        <x:v>57761.1875</x:v>
      </x:c>
    </x:row>
    <x:row r="36" ht="25" customHeight="1">
      <x:c r="A36" s="1" t="n">
        <x:v>31</x:v>
      </x:c>
      <x:c r="B36" s="19" t="n">
        <x:f>IF('Scénarios'!C$21="Valides",IF($A36&lt;='Scénarios'!C$17,0,IF($A36-'Scénarios'!C$17=1,'Scénarios'!C$18,IF($A36-'Scénarios'!C$17=2,'Scénarios'!C$19,IF($A36-'Scénarios'!C$17=3,'Scénarios'!C$20,1)))),"Saisie invalide")</x:f>
        <x:v>1</x:v>
      </x:c>
      <x:c r="C36" s="18" t="n">
        <x:f>IF('Scénarios'!C$21="Valides",IF($A36&lt;='Scénarios'!C$17,0,'Scénarios'!C$28*B36-'Scénarios'!C$12),"Saisie invalide")</x:f>
        <x:v>-80.5</x:v>
      </x:c>
      <x:c r="D36" s="20" t="n">
        <x:f>IF('Scénarios'!C$21="Valides",D35+C36,"Saisie invalide")</x:f>
        <x:v>-14398.75</x:v>
      </x:c>
      <x:c r="E36" s="19" t="n">
        <x:f>IF('Scénarios'!D$21="Valides",IF($A36&lt;='Scénarios'!D$17,0,IF($A36-'Scénarios'!D$17=1,'Scénarios'!D$18,IF($A36-'Scénarios'!D$17=2,'Scénarios'!D$19,IF($A36-'Scénarios'!D$17=3,'Scénarios'!D$20,1)))),"Saisie invalide")</x:f>
        <x:v>1</x:v>
      </x:c>
      <x:c r="F36" s="18" t="n">
        <x:f>IF('Scénarios'!D$21="Valides",IF($A36&lt;='Scénarios'!D$17,0,'Scénarios'!D$28*E36-'Scénarios'!D$12),"Saisie invalide")</x:f>
        <x:v>1022</x:v>
      </x:c>
      <x:c r="G36" s="20" t="n">
        <x:f>IF('Scénarios'!D$21="Valides",G35+F36,"Saisie invalide")</x:f>
        <x:v>18199.199999999997</x:v>
      </x:c>
      <x:c r="H36" s="19" t="n">
        <x:f>IF('Scénarios'!E$21="Valides",IF($A36&lt;='Scénarios'!E$17,0,IF($A36-'Scénarios'!E$17=1,'Scénarios'!E$18,IF($A36-'Scénarios'!E$17=2,'Scénarios'!E$19,IF($A36-'Scénarios'!E$17=3,'Scénarios'!E$20,1)))),"Saisie invalide")</x:f>
        <x:v>1</x:v>
      </x:c>
      <x:c r="I36" s="18" t="n">
        <x:f>IF('Scénarios'!E$21="Valides",IF($A36&lt;='Scénarios'!E$17,0,'Scénarios'!E$28*H36-'Scénarios'!E$12),"Saisie invalide")</x:f>
        <x:v>2423.75</x:v>
      </x:c>
      <x:c r="J36" s="20" t="n">
        <x:f>IF('Scénarios'!E$21="Valides",J35+I36,"Saisie invalide")</x:f>
        <x:v>60184.9375</x:v>
      </x:c>
    </x:row>
    <x:row r="37" ht="25" customHeight="1">
      <x:c r="A37" s="1" t="n">
        <x:v>32</x:v>
      </x:c>
      <x:c r="B37" s="19" t="n">
        <x:f>IF('Scénarios'!C$21="Valides",IF($A37&lt;='Scénarios'!C$17,0,IF($A37-'Scénarios'!C$17=1,'Scénarios'!C$18,IF($A37-'Scénarios'!C$17=2,'Scénarios'!C$19,IF($A37-'Scénarios'!C$17=3,'Scénarios'!C$20,1)))),"Saisie invalide")</x:f>
        <x:v>1</x:v>
      </x:c>
      <x:c r="C37" s="18" t="n">
        <x:f>IF('Scénarios'!C$21="Valides",IF($A37&lt;='Scénarios'!C$17,0,'Scénarios'!C$28*B37-'Scénarios'!C$12),"Saisie invalide")</x:f>
        <x:v>-80.5</x:v>
      </x:c>
      <x:c r="D37" s="20" t="n">
        <x:f>IF('Scénarios'!C$21="Valides",D36+C37,"Saisie invalide")</x:f>
        <x:v>-14479.25</x:v>
      </x:c>
      <x:c r="E37" s="19" t="n">
        <x:f>IF('Scénarios'!D$21="Valides",IF($A37&lt;='Scénarios'!D$17,0,IF($A37-'Scénarios'!D$17=1,'Scénarios'!D$18,IF($A37-'Scénarios'!D$17=2,'Scénarios'!D$19,IF($A37-'Scénarios'!D$17=3,'Scénarios'!D$20,1)))),"Saisie invalide")</x:f>
        <x:v>1</x:v>
      </x:c>
      <x:c r="F37" s="18" t="n">
        <x:f>IF('Scénarios'!D$21="Valides",IF($A37&lt;='Scénarios'!D$17,0,'Scénarios'!D$28*E37-'Scénarios'!D$12),"Saisie invalide")</x:f>
        <x:v>1022</x:v>
      </x:c>
      <x:c r="G37" s="20" t="n">
        <x:f>IF('Scénarios'!D$21="Valides",G36+F37,"Saisie invalide")</x:f>
        <x:v>19221.199999999997</x:v>
      </x:c>
      <x:c r="H37" s="19" t="n">
        <x:f>IF('Scénarios'!E$21="Valides",IF($A37&lt;='Scénarios'!E$17,0,IF($A37-'Scénarios'!E$17=1,'Scénarios'!E$18,IF($A37-'Scénarios'!E$17=2,'Scénarios'!E$19,IF($A37-'Scénarios'!E$17=3,'Scénarios'!E$20,1)))),"Saisie invalide")</x:f>
        <x:v>1</x:v>
      </x:c>
      <x:c r="I37" s="18" t="n">
        <x:f>IF('Scénarios'!E$21="Valides",IF($A37&lt;='Scénarios'!E$17,0,'Scénarios'!E$28*H37-'Scénarios'!E$12),"Saisie invalide")</x:f>
        <x:v>2423.75</x:v>
      </x:c>
      <x:c r="J37" s="20" t="n">
        <x:f>IF('Scénarios'!E$21="Valides",J36+I37,"Saisie invalide")</x:f>
        <x:v>62608.6875</x:v>
      </x:c>
    </x:row>
    <x:row r="38" ht="25" customHeight="1">
      <x:c r="A38" s="1" t="n">
        <x:v>33</x:v>
      </x:c>
      <x:c r="B38" s="19" t="n">
        <x:f>IF('Scénarios'!C$21="Valides",IF($A38&lt;='Scénarios'!C$17,0,IF($A38-'Scénarios'!C$17=1,'Scénarios'!C$18,IF($A38-'Scénarios'!C$17=2,'Scénarios'!C$19,IF($A38-'Scénarios'!C$17=3,'Scénarios'!C$20,1)))),"Saisie invalide")</x:f>
        <x:v>1</x:v>
      </x:c>
      <x:c r="C38" s="18" t="n">
        <x:f>IF('Scénarios'!C$21="Valides",IF($A38&lt;='Scénarios'!C$17,0,'Scénarios'!C$28*B38-'Scénarios'!C$12),"Saisie invalide")</x:f>
        <x:v>-80.5</x:v>
      </x:c>
      <x:c r="D38" s="20" t="n">
        <x:f>IF('Scénarios'!C$21="Valides",D37+C38,"Saisie invalide")</x:f>
        <x:v>-14559.75</x:v>
      </x:c>
      <x:c r="E38" s="19" t="n">
        <x:f>IF('Scénarios'!D$21="Valides",IF($A38&lt;='Scénarios'!D$17,0,IF($A38-'Scénarios'!D$17=1,'Scénarios'!D$18,IF($A38-'Scénarios'!D$17=2,'Scénarios'!D$19,IF($A38-'Scénarios'!D$17=3,'Scénarios'!D$20,1)))),"Saisie invalide")</x:f>
        <x:v>1</x:v>
      </x:c>
      <x:c r="F38" s="18" t="n">
        <x:f>IF('Scénarios'!D$21="Valides",IF($A38&lt;='Scénarios'!D$17,0,'Scénarios'!D$28*E38-'Scénarios'!D$12),"Saisie invalide")</x:f>
        <x:v>1022</x:v>
      </x:c>
      <x:c r="G38" s="20" t="n">
        <x:f>IF('Scénarios'!D$21="Valides",G37+F38,"Saisie invalide")</x:f>
        <x:v>20243.199999999997</x:v>
      </x:c>
      <x:c r="H38" s="19" t="n">
        <x:f>IF('Scénarios'!E$21="Valides",IF($A38&lt;='Scénarios'!E$17,0,IF($A38-'Scénarios'!E$17=1,'Scénarios'!E$18,IF($A38-'Scénarios'!E$17=2,'Scénarios'!E$19,IF($A38-'Scénarios'!E$17=3,'Scénarios'!E$20,1)))),"Saisie invalide")</x:f>
        <x:v>1</x:v>
      </x:c>
      <x:c r="I38" s="18" t="n">
        <x:f>IF('Scénarios'!E$21="Valides",IF($A38&lt;='Scénarios'!E$17,0,'Scénarios'!E$28*H38-'Scénarios'!E$12),"Saisie invalide")</x:f>
        <x:v>2423.75</x:v>
      </x:c>
      <x:c r="J38" s="20" t="n">
        <x:f>IF('Scénarios'!E$21="Valides",J37+I38,"Saisie invalide")</x:f>
        <x:v>65032.4375</x:v>
      </x:c>
    </x:row>
    <x:row r="39" ht="25" customHeight="1">
      <x:c r="A39" s="1" t="n">
        <x:v>34</x:v>
      </x:c>
      <x:c r="B39" s="19" t="n">
        <x:f>IF('Scénarios'!C$21="Valides",IF($A39&lt;='Scénarios'!C$17,0,IF($A39-'Scénarios'!C$17=1,'Scénarios'!C$18,IF($A39-'Scénarios'!C$17=2,'Scénarios'!C$19,IF($A39-'Scénarios'!C$17=3,'Scénarios'!C$20,1)))),"Saisie invalide")</x:f>
        <x:v>1</x:v>
      </x:c>
      <x:c r="C39" s="18" t="n">
        <x:f>IF('Scénarios'!C$21="Valides",IF($A39&lt;='Scénarios'!C$17,0,'Scénarios'!C$28*B39-'Scénarios'!C$12),"Saisie invalide")</x:f>
        <x:v>-80.5</x:v>
      </x:c>
      <x:c r="D39" s="20" t="n">
        <x:f>IF('Scénarios'!C$21="Valides",D38+C39,"Saisie invalide")</x:f>
        <x:v>-14640.25</x:v>
      </x:c>
      <x:c r="E39" s="19" t="n">
        <x:f>IF('Scénarios'!D$21="Valides",IF($A39&lt;='Scénarios'!D$17,0,IF($A39-'Scénarios'!D$17=1,'Scénarios'!D$18,IF($A39-'Scénarios'!D$17=2,'Scénarios'!D$19,IF($A39-'Scénarios'!D$17=3,'Scénarios'!D$20,1)))),"Saisie invalide")</x:f>
        <x:v>1</x:v>
      </x:c>
      <x:c r="F39" s="18" t="n">
        <x:f>IF('Scénarios'!D$21="Valides",IF($A39&lt;='Scénarios'!D$17,0,'Scénarios'!D$28*E39-'Scénarios'!D$12),"Saisie invalide")</x:f>
        <x:v>1022</x:v>
      </x:c>
      <x:c r="G39" s="20" t="n">
        <x:f>IF('Scénarios'!D$21="Valides",G38+F39,"Saisie invalide")</x:f>
        <x:v>21265.199999999997</x:v>
      </x:c>
      <x:c r="H39" s="19" t="n">
        <x:f>IF('Scénarios'!E$21="Valides",IF($A39&lt;='Scénarios'!E$17,0,IF($A39-'Scénarios'!E$17=1,'Scénarios'!E$18,IF($A39-'Scénarios'!E$17=2,'Scénarios'!E$19,IF($A39-'Scénarios'!E$17=3,'Scénarios'!E$20,1)))),"Saisie invalide")</x:f>
        <x:v>1</x:v>
      </x:c>
      <x:c r="I39" s="18" t="n">
        <x:f>IF('Scénarios'!E$21="Valides",IF($A39&lt;='Scénarios'!E$17,0,'Scénarios'!E$28*H39-'Scénarios'!E$12),"Saisie invalide")</x:f>
        <x:v>2423.75</x:v>
      </x:c>
      <x:c r="J39" s="20" t="n">
        <x:f>IF('Scénarios'!E$21="Valides",J38+I39,"Saisie invalide")</x:f>
        <x:v>67456.1875</x:v>
      </x:c>
    </x:row>
    <x:row r="40" ht="25" customHeight="1">
      <x:c r="A40" s="1" t="n">
        <x:v>35</x:v>
      </x:c>
      <x:c r="B40" s="19" t="n">
        <x:f>IF('Scénarios'!C$21="Valides",IF($A40&lt;='Scénarios'!C$17,0,IF($A40-'Scénarios'!C$17=1,'Scénarios'!C$18,IF($A40-'Scénarios'!C$17=2,'Scénarios'!C$19,IF($A40-'Scénarios'!C$17=3,'Scénarios'!C$20,1)))),"Saisie invalide")</x:f>
        <x:v>1</x:v>
      </x:c>
      <x:c r="C40" s="18" t="n">
        <x:f>IF('Scénarios'!C$21="Valides",IF($A40&lt;='Scénarios'!C$17,0,'Scénarios'!C$28*B40-'Scénarios'!C$12),"Saisie invalide")</x:f>
        <x:v>-80.5</x:v>
      </x:c>
      <x:c r="D40" s="20" t="n">
        <x:f>IF('Scénarios'!C$21="Valides",D39+C40,"Saisie invalide")</x:f>
        <x:v>-14720.75</x:v>
      </x:c>
      <x:c r="E40" s="19" t="n">
        <x:f>IF('Scénarios'!D$21="Valides",IF($A40&lt;='Scénarios'!D$17,0,IF($A40-'Scénarios'!D$17=1,'Scénarios'!D$18,IF($A40-'Scénarios'!D$17=2,'Scénarios'!D$19,IF($A40-'Scénarios'!D$17=3,'Scénarios'!D$20,1)))),"Saisie invalide")</x:f>
        <x:v>1</x:v>
      </x:c>
      <x:c r="F40" s="18" t="n">
        <x:f>IF('Scénarios'!D$21="Valides",IF($A40&lt;='Scénarios'!D$17,0,'Scénarios'!D$28*E40-'Scénarios'!D$12),"Saisie invalide")</x:f>
        <x:v>1022</x:v>
      </x:c>
      <x:c r="G40" s="20" t="n">
        <x:f>IF('Scénarios'!D$21="Valides",G39+F40,"Saisie invalide")</x:f>
        <x:v>22287.199999999997</x:v>
      </x:c>
      <x:c r="H40" s="19" t="n">
        <x:f>IF('Scénarios'!E$21="Valides",IF($A40&lt;='Scénarios'!E$17,0,IF($A40-'Scénarios'!E$17=1,'Scénarios'!E$18,IF($A40-'Scénarios'!E$17=2,'Scénarios'!E$19,IF($A40-'Scénarios'!E$17=3,'Scénarios'!E$20,1)))),"Saisie invalide")</x:f>
        <x:v>1</x:v>
      </x:c>
      <x:c r="I40" s="18" t="n">
        <x:f>IF('Scénarios'!E$21="Valides",IF($A40&lt;='Scénarios'!E$17,0,'Scénarios'!E$28*H40-'Scénarios'!E$12),"Saisie invalide")</x:f>
        <x:v>2423.75</x:v>
      </x:c>
      <x:c r="J40" s="20" t="n">
        <x:f>IF('Scénarios'!E$21="Valides",J39+I40,"Saisie invalide")</x:f>
        <x:v>69879.9375</x:v>
      </x:c>
    </x:row>
    <x:row r="41" ht="25" customHeight="1">
      <x:c r="A41" s="1" t="n">
        <x:v>36</x:v>
      </x:c>
      <x:c r="B41" s="19" t="n">
        <x:f>IF('Scénarios'!C$21="Valides",IF($A41&lt;='Scénarios'!C$17,0,IF($A41-'Scénarios'!C$17=1,'Scénarios'!C$18,IF($A41-'Scénarios'!C$17=2,'Scénarios'!C$19,IF($A41-'Scénarios'!C$17=3,'Scénarios'!C$20,1)))),"Saisie invalide")</x:f>
        <x:v>1</x:v>
      </x:c>
      <x:c r="C41" s="18" t="n">
        <x:f>IF('Scénarios'!C$21="Valides",IF($A41&lt;='Scénarios'!C$17,0,'Scénarios'!C$28*B41-'Scénarios'!C$12),"Saisie invalide")</x:f>
        <x:v>-80.5</x:v>
      </x:c>
      <x:c r="D41" s="20" t="n">
        <x:f>IF('Scénarios'!C$21="Valides",D40+C41,"Saisie invalide")</x:f>
        <x:v>-14801.25</x:v>
      </x:c>
      <x:c r="E41" s="19" t="n">
        <x:f>IF('Scénarios'!D$21="Valides",IF($A41&lt;='Scénarios'!D$17,0,IF($A41-'Scénarios'!D$17=1,'Scénarios'!D$18,IF($A41-'Scénarios'!D$17=2,'Scénarios'!D$19,IF($A41-'Scénarios'!D$17=3,'Scénarios'!D$20,1)))),"Saisie invalide")</x:f>
        <x:v>1</x:v>
      </x:c>
      <x:c r="F41" s="18" t="n">
        <x:f>IF('Scénarios'!D$21="Valides",IF($A41&lt;='Scénarios'!D$17,0,'Scénarios'!D$28*E41-'Scénarios'!D$12),"Saisie invalide")</x:f>
        <x:v>1022</x:v>
      </x:c>
      <x:c r="G41" s="20" t="n">
        <x:f>IF('Scénarios'!D$21="Valides",G40+F41,"Saisie invalide")</x:f>
        <x:v>23309.199999999997</x:v>
      </x:c>
      <x:c r="H41" s="19" t="n">
        <x:f>IF('Scénarios'!E$21="Valides",IF($A41&lt;='Scénarios'!E$17,0,IF($A41-'Scénarios'!E$17=1,'Scénarios'!E$18,IF($A41-'Scénarios'!E$17=2,'Scénarios'!E$19,IF($A41-'Scénarios'!E$17=3,'Scénarios'!E$20,1)))),"Saisie invalide")</x:f>
        <x:v>1</x:v>
      </x:c>
      <x:c r="I41" s="18" t="n">
        <x:f>IF('Scénarios'!E$21="Valides",IF($A41&lt;='Scénarios'!E$17,0,'Scénarios'!E$28*H41-'Scénarios'!E$12),"Saisie invalide")</x:f>
        <x:v>2423.75</x:v>
      </x:c>
      <x:c r="J41" s="20" t="n">
        <x:f>IF('Scénarios'!E$21="Valides",J40+I41,"Saisie invalide")</x:f>
        <x:v>72303.6875</x:v>
      </x:c>
    </x:row>
    <x:row r="42" ht="24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</x:row>
    <x:row r="43" ht="24" customHeight="1">
      <x:c r="A43" s="1" t="str">
        <x:v>Le premier mois positif est repris dans Scénarios. Les gains suivent une montée progressive à confirmer.</x:v>
      </x:c>
      <x:c r="B43" s="1"/>
      <x:c r="C43" s="1"/>
      <x:c r="D43" s="1"/>
      <x:c r="E43" s="1"/>
      <x:c r="F43" s="1"/>
      <x:c r="G43" s="1"/>
      <x:c r="H43" s="1"/>
      <x:c r="I43" s="1"/>
      <x:c r="J43" s="1"/>
    </x:row>
    <x:row r="44" ht="24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</x:row>
    <x:row r="45" ht="24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</x:row>
    <x:row r="46" ht="24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</x:row>
    <x:row r="47" ht="24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</x:row>
    <x:row r="48" ht="24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</x:row>
    <x:row r="49" ht="24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</x:row>
    <x:row r="50" ht="24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</x:row>
  </x:sheetData>
  <x:conditionalFormatting sqref="D6:D41">
    <x:cfRule type="cellIs" dxfId="2" priority="1" operator="greaterThanOrEqual">
      <x:formula>0</x:formula>
    </x:cfRule>
  </x:conditionalFormatting>
  <x:conditionalFormatting sqref="G6:G41">
    <x:cfRule type="cellIs" dxfId="3" priority="2" operator="greaterThanOrEqual">
      <x:formula>0</x:formula>
    </x:cfRule>
  </x:conditionalFormatting>
  <x:conditionalFormatting sqref="J6:J41">
    <x:cfRule type="cellIs" dxfId="4" priority="3" operator="greaterThanOrEqual">
      <x:formula>0</x:formula>
    </x:cfRule>
  </x:conditionalFormatting>
  <x:pageMargins left="0.7" right="0.7" top="0.75" bottom="0.75" header="0.3" footer="0.3"/>
</x:worksheet>
</file>